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legalandgeneral-my.sharepoint.com/personal/dave_butler_landg_com/Documents/Documents/Calculator/"/>
    </mc:Choice>
  </mc:AlternateContent>
  <xr:revisionPtr revIDLastSave="0" documentId="8_{679CA475-1D14-44EF-9FD3-ABD68C41ECDE}" xr6:coauthVersionLast="47" xr6:coauthVersionMax="47" xr10:uidLastSave="{00000000-0000-0000-0000-000000000000}"/>
  <workbookProtection workbookAlgorithmName="SHA-512" workbookHashValue="tYGB4MU0V/+912b9t3+rt1jKwmuJR/RBp826NsQiJBpk8eQ4O+86djcWzp4t4fByyW7gtwccEygumsByJfPZrA==" workbookSaltValue="thkezv6btpoXA7ieF0slow==" workbookSpinCount="100000" lockStructure="1"/>
  <bookViews>
    <workbookView xWindow="-110" yWindow="-110" windowWidth="19420" windowHeight="11500" tabRatio="820" xr2:uid="{2AE571EC-4658-49AD-B206-2B99CC15ABDE}"/>
  </bookViews>
  <sheets>
    <sheet name="Exec IP Calculator" sheetId="4" r:id="rId1"/>
    <sheet name="Max cover Personal IP v Exec " sheetId="2" state="hidden" r:id="rId2"/>
    <sheet name="Cost comparison exec v personal" sheetId="1" state="hidden" r:id="rId3"/>
    <sheet name="Sheet3" sheetId="3" state="hidden" r:id="rId4"/>
  </sheets>
  <definedNames>
    <definedName name="_xlnm.Print_Area" localSheetId="2">'Cost comparison exec v personal'!$A$1:$J$82</definedName>
    <definedName name="_xlnm.Print_Area" localSheetId="0">'Exec IP Calculator'!$B$2:$L$79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N48" i="4"/>
  <c r="N52" i="4" s="1"/>
  <c r="N56" i="4" s="1"/>
  <c r="G60" i="4" s="1"/>
  <c r="D59" i="4"/>
  <c r="G52" i="4"/>
  <c r="O48" i="4" l="1"/>
  <c r="O52" i="4" s="1"/>
  <c r="P14" i="4" l="1"/>
  <c r="R14" i="4" s="1"/>
  <c r="G20" i="4" s="1"/>
  <c r="P12" i="4"/>
  <c r="R12" i="4" s="1"/>
  <c r="R16" i="4"/>
  <c r="G23" i="4" l="1"/>
  <c r="D64" i="4"/>
  <c r="D62" i="4"/>
  <c r="D66" i="4" s="1"/>
  <c r="O51" i="4"/>
  <c r="D20" i="4"/>
  <c r="D22" i="4"/>
  <c r="F62" i="1"/>
  <c r="C12" i="1"/>
  <c r="C18" i="1" s="1"/>
  <c r="C16" i="1"/>
  <c r="N49" i="4" l="1"/>
  <c r="G53" i="4" s="1"/>
  <c r="N50" i="4"/>
  <c r="G54" i="4" s="1"/>
  <c r="D23" i="4"/>
  <c r="O58" i="4"/>
  <c r="G55" i="4"/>
  <c r="G56" i="4"/>
  <c r="C19" i="1"/>
  <c r="G62" i="4" l="1"/>
  <c r="N58" i="4"/>
  <c r="G64" i="4" l="1"/>
  <c r="X11" i="1"/>
  <c r="V9" i="1"/>
  <c r="X9" i="1" s="1"/>
  <c r="V7" i="1"/>
  <c r="X7" i="1" s="1"/>
  <c r="G66" i="4" l="1"/>
  <c r="G68" i="4" s="1"/>
  <c r="F16" i="1"/>
  <c r="F19" i="1" s="1"/>
  <c r="C64" i="1"/>
  <c r="C62" i="1"/>
  <c r="F52" i="1" l="1"/>
  <c r="C13" i="2" l="1"/>
  <c r="Q13" i="2"/>
  <c r="O11" i="2"/>
  <c r="Q11" i="2" s="1"/>
  <c r="O9" i="2"/>
  <c r="Q9" i="2" s="1"/>
  <c r="E13" i="2" s="1"/>
  <c r="C9" i="2" l="1"/>
  <c r="C15" i="2" s="1"/>
  <c r="E16" i="2" l="1"/>
  <c r="C16" i="2"/>
  <c r="C59" i="1"/>
  <c r="U48" i="1"/>
  <c r="U52" i="1" s="1"/>
  <c r="T48" i="1"/>
  <c r="T52" i="1" s="1"/>
  <c r="U51" i="1" l="1"/>
  <c r="F55" i="1" s="1"/>
  <c r="U58" i="1"/>
  <c r="F56" i="1"/>
  <c r="T56" i="1"/>
  <c r="F60" i="1" s="1"/>
  <c r="T50" i="1"/>
  <c r="F54" i="1" s="1"/>
  <c r="T49" i="1"/>
  <c r="F53" i="1" s="1"/>
  <c r="C66" i="1"/>
  <c r="T58" i="1" l="1"/>
  <c r="F64" i="1" l="1"/>
  <c r="F66" i="1" s="1"/>
  <c r="F68" i="1" s="1"/>
  <c r="F71" i="1" l="1"/>
</calcChain>
</file>

<file path=xl/sharedStrings.xml><?xml version="1.0" encoding="utf-8"?>
<sst xmlns="http://schemas.openxmlformats.org/spreadsheetml/2006/main" count="241" uniqueCount="127">
  <si>
    <t>Section 1: Calculating maximum cover levels for Executive Income Protection and personal Income Protection</t>
  </si>
  <si>
    <t>Hide Formulas</t>
  </si>
  <si>
    <t>Cap</t>
  </si>
  <si>
    <t>This calculator will help you calculate the maximum benefit available for both executive and personal income protection, which will enable you to obtain the correct quotes for your client.</t>
  </si>
  <si>
    <t>Below 60k</t>
  </si>
  <si>
    <t>Level 1 Calc</t>
  </si>
  <si>
    <t>Level 1 Max</t>
  </si>
  <si>
    <t>Above 60k</t>
  </si>
  <si>
    <t>Level 2 Calc</t>
  </si>
  <si>
    <t>Gross Earnings</t>
  </si>
  <si>
    <t>Enter your clients gross earnings</t>
  </si>
  <si>
    <t>Level 2 Max</t>
  </si>
  <si>
    <t>Maximum Employer Pension Contribution</t>
  </si>
  <si>
    <t>Calculated at the lower of 1/3 client's gross earnings or £40,000</t>
  </si>
  <si>
    <t>Above 240k</t>
  </si>
  <si>
    <t>Level 3</t>
  </si>
  <si>
    <t>Executive Income Protection</t>
  </si>
  <si>
    <t>Personal Income Protection</t>
  </si>
  <si>
    <t xml:space="preserve">Maximum Cover </t>
  </si>
  <si>
    <t>Maximum sums assured available</t>
  </si>
  <si>
    <t xml:space="preserve">Pension </t>
  </si>
  <si>
    <t>N/A</t>
  </si>
  <si>
    <t>Maximum employer pension contribution is available for Executive Income Protection</t>
  </si>
  <si>
    <t>Total Cover Available</t>
  </si>
  <si>
    <t>(plus Employer National Insurance Contributions (NICs) if selected when quoting)</t>
  </si>
  <si>
    <t>Section 2: Comparing the cost of Executive Income Protection and personal Income Protection</t>
  </si>
  <si>
    <t xml:space="preserve">This calculator shows a comparison of the cost of Executive Income Protection against personal Income Protection; and will provide you with the tax-adjusted total cost for each. Once you've obtained quotations, enter your client's premiums for both Executive Income Protection and personal Income Protection. </t>
  </si>
  <si>
    <t>Executive Income Protection vs. personal Income Protection</t>
  </si>
  <si>
    <t>Monthly Premium Executive Income Protection (£)</t>
  </si>
  <si>
    <t>Enter your clients Executive Income Protection quote</t>
  </si>
  <si>
    <t>Monthly Premium Personal Income Protection (£)</t>
  </si>
  <si>
    <t>Enter your clients Income Protection quote</t>
  </si>
  <si>
    <t>What proportion of your clients income is taken solely as dividends (as %)</t>
  </si>
  <si>
    <t>%</t>
  </si>
  <si>
    <t>Employee's Income Tax Rate</t>
  </si>
  <si>
    <t>Enter your clients appropriate information</t>
  </si>
  <si>
    <t xml:space="preserve">Employee's National Insurance rate </t>
  </si>
  <si>
    <t xml:space="preserve">Employee's Dividend Tax Rate </t>
  </si>
  <si>
    <t>Employing Company's Corporation Tax Rate</t>
  </si>
  <si>
    <r>
      <rPr>
        <b/>
        <sz val="11"/>
        <color theme="4"/>
        <rFont val="Roboto"/>
      </rPr>
      <t xml:space="preserve">Note: </t>
    </r>
    <r>
      <rPr>
        <sz val="11"/>
        <rFont val="Roboto"/>
      </rPr>
      <t>There are different rates of Corporation Tax that could apply, depending on the company's taxable profits. Small Profits Rate currently stands at 19%.</t>
    </r>
  </si>
  <si>
    <t>Employer's National Insurance rate</t>
  </si>
  <si>
    <t xml:space="preserve">breakdown of calcs - all hidden </t>
  </si>
  <si>
    <t>Tax Savings: Executive Income Protection vs. Income Protection</t>
  </si>
  <si>
    <t>Cost to Employee</t>
  </si>
  <si>
    <t>Monthly Premium</t>
  </si>
  <si>
    <t>Employee National Insurance Contribution</t>
  </si>
  <si>
    <t>Employee Income Tax</t>
  </si>
  <si>
    <t>Dividend Tax</t>
  </si>
  <si>
    <t>Gross Earnings Needed</t>
  </si>
  <si>
    <t>Cost to Employer</t>
  </si>
  <si>
    <t>Employer National Insurance Contribution</t>
  </si>
  <si>
    <t>Total Gross cost</t>
  </si>
  <si>
    <t>Less Corporation Tax</t>
  </si>
  <si>
    <t>Assumes 19% corporation tax, the amount may be greater depending on the profits of the business</t>
  </si>
  <si>
    <t>Tax Adjusted Total Cost</t>
  </si>
  <si>
    <t xml:space="preserve">Executive income protection plan saving of at least* </t>
  </si>
  <si>
    <t xml:space="preserve">*where corporation tax is paid at a higher rate than 19% , the potential savings could be greater. </t>
  </si>
  <si>
    <t>These figures are for illustrative purposes only.</t>
  </si>
  <si>
    <r>
      <rPr>
        <sz val="11"/>
        <color rgb="FF000000"/>
        <rFont val="Roboto"/>
      </rPr>
      <t xml:space="preserve">Based on English HMRC 2025/26 tax and NI thresholds as per </t>
    </r>
    <r>
      <rPr>
        <b/>
        <sz val="11"/>
        <color rgb="FF4472C4"/>
        <rFont val="Roboto"/>
      </rPr>
      <t>https://www.gov.uk/guidance/rates-and-thresholds-for-employers-2025-to-2026</t>
    </r>
  </si>
  <si>
    <t>The information assumes that the same rate of income tax / National Insurance applies on to the relevant proportion of the premium and the same rate of dividend tax to the relevant proportion of the premium. It may be affected by individual circumstances.</t>
  </si>
  <si>
    <t>Maximum cover levels for personal and exec</t>
  </si>
  <si>
    <t>Title / Header</t>
  </si>
  <si>
    <t>this cal will help you workout max benefit for both personal and exec to enable you to obtain the correct quotes for your client</t>
  </si>
  <si>
    <t>Intro</t>
  </si>
  <si>
    <t xml:space="preserve">Earnings </t>
  </si>
  <si>
    <t>User input</t>
  </si>
  <si>
    <t>Max Employer Pension contribution</t>
  </si>
  <si>
    <t>up to lower of 1/3 earnings /£40,000</t>
  </si>
  <si>
    <t>Formula / note</t>
  </si>
  <si>
    <t>For exec ip, max employer pension contribution available for exec ip protection</t>
  </si>
  <si>
    <t xml:space="preserve">Executive Income Protection </t>
  </si>
  <si>
    <t xml:space="preserve">Personal Income Protection </t>
  </si>
  <si>
    <t xml:space="preserve">Max cover </t>
  </si>
  <si>
    <t>note</t>
  </si>
  <si>
    <t>Max sums assuared available</t>
  </si>
  <si>
    <t>Total Cover available</t>
  </si>
  <si>
    <t>Information for Oliver</t>
  </si>
  <si>
    <t>Executive Income Protection Calculator</t>
  </si>
  <si>
    <t>Title - requires image like Max Benefit Calculator</t>
  </si>
  <si>
    <r>
      <rPr>
        <b/>
        <sz val="11"/>
        <color theme="1"/>
        <rFont val="Arial"/>
        <family val="2"/>
      </rPr>
      <t xml:space="preserve">Section  1: </t>
    </r>
    <r>
      <rPr>
        <sz val="11"/>
        <color theme="1"/>
        <rFont val="Arial"/>
        <family val="2"/>
      </rPr>
      <t>calculating maximum cover levels for executive and personal income protection</t>
    </r>
  </si>
  <si>
    <t>Header</t>
  </si>
  <si>
    <t>This calculator will help you calculate the maxiumum benefit available for both executive and personal income protection, which will enable you to obtain the correct quotes for your client.</t>
  </si>
  <si>
    <t>Intro / Purpose</t>
  </si>
  <si>
    <t>Adviser input. Free format box.</t>
  </si>
  <si>
    <t>Calculated at the lower of of 1/3 client's gross earnings or £40,000</t>
  </si>
  <si>
    <t>Formula. Pls can you lock cell.</t>
  </si>
  <si>
    <t>Formulas. Pls can you lock both cells.</t>
  </si>
  <si>
    <t>Maximum employer pension contribution is available for Exectuive Income Protection</t>
  </si>
  <si>
    <r>
      <rPr>
        <b/>
        <sz val="11"/>
        <color theme="1"/>
        <rFont val="Arial"/>
        <family val="2"/>
      </rPr>
      <t xml:space="preserve">Section  2: </t>
    </r>
    <r>
      <rPr>
        <sz val="11"/>
        <color theme="1"/>
        <rFont val="Arial"/>
        <family val="2"/>
      </rPr>
      <t>comparing the cost of executive and personal income protection</t>
    </r>
  </si>
  <si>
    <t>This calculator shows a comparison of the cost of a executive income protection plan against a personal income protection plan.</t>
  </si>
  <si>
    <t xml:space="preserve">Once you've obtained quotations, enter your client's premiums for both Executive and Personal Income Protection. The calculator will the provide you with the tax-adjusted total cost for each. </t>
  </si>
  <si>
    <t>Instruction</t>
  </si>
  <si>
    <t xml:space="preserve">Personal Income Protection Plan V Executive Income Protection </t>
  </si>
  <si>
    <t>Sub Header</t>
  </si>
  <si>
    <t>Monthly Premium Personal IP Plan (£)</t>
  </si>
  <si>
    <t>Enter your clients IP quote</t>
  </si>
  <si>
    <t>Monthly Premium Executive IP Plan (£)</t>
  </si>
  <si>
    <t>Enter your clients Exec IP quote</t>
  </si>
  <si>
    <t>what proportion of your clients income is taken solely as dividends (as %)</t>
  </si>
  <si>
    <t>???</t>
  </si>
  <si>
    <t>Can we default ZERO and allow advisers to input into cell</t>
  </si>
  <si>
    <t>Employee's income tax rate</t>
  </si>
  <si>
    <t>Enter your clients apporarite information</t>
  </si>
  <si>
    <t>Can we have a drop down for this box please, 20% / 40% / 50%</t>
  </si>
  <si>
    <t>See RLP</t>
  </si>
  <si>
    <t>Can we have a drop down for this box please, 2% / 12%</t>
  </si>
  <si>
    <t xml:space="preserve">Employee's Dividend tax rate </t>
  </si>
  <si>
    <t>Can we default ZERO - then drop down of 7.5%, 32.5%, 38.1%</t>
  </si>
  <si>
    <t>Employing company's corporation tax rate</t>
  </si>
  <si>
    <t>Keep this figure fixed and lock cell</t>
  </si>
  <si>
    <t>paye</t>
  </si>
  <si>
    <t>divi</t>
  </si>
  <si>
    <t>Tax Savings: Exec vs. IP</t>
  </si>
  <si>
    <t>Executive Income Protection Plan</t>
  </si>
  <si>
    <t>Personal Income Protection Plan</t>
  </si>
  <si>
    <t>Costing Titles</t>
  </si>
  <si>
    <t>Cost to employee</t>
  </si>
  <si>
    <t>Dividend tax</t>
  </si>
  <si>
    <t>Gross earnings needed</t>
  </si>
  <si>
    <t>Cost to employer</t>
  </si>
  <si>
    <t>19% Corporation tax</t>
  </si>
  <si>
    <t>Tax adjusted total cost</t>
  </si>
  <si>
    <t>Total saving by using an Executive Income Protection  Plan</t>
  </si>
  <si>
    <t>A saving of</t>
  </si>
  <si>
    <t>Tax calculations are based on 2021/2022 tax bands and may change in the future.</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</si>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</sst>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0.0%"/>
    <numFmt numFmtId="167" formatCode="0.000"/>
  </numFmts>
  <fonts count="34">
    <font>
      <sz val="11"/>
      <color theme="1"/>
      <name val="Calibri"/>
      <family val="2"/>
      <scheme val="minor"/>
    </font>
    <font>
      <b/>
      <sz val="11"/>
      <color theme="1"/>
      <name val="Calibri"/>
      <family val="2"/>
      <scheme val="minor"/>
    </font>
    <font>
      <b/>
      <sz val="12"/>
      <color theme="1"/>
      <name val="Calibri"/>
      <family val="2"/>
      <scheme val="minor"/>
    </font>
    <font>
      <sz val="11"/>
      <color rgb="FFC00000"/>
      <name val="Calibri"/>
      <family val="2"/>
      <scheme val="minor"/>
    </font>
    <font>
      <sz val="11"/>
      <color theme="1"/>
      <name val="Arial"/>
      <family val="2"/>
    </font>
    <font>
      <b/>
      <sz val="11"/>
      <color theme="1"/>
      <name val="Arial"/>
      <family val="2"/>
    </font>
    <font>
      <sz val="11"/>
      <color rgb="FFC00000"/>
      <name val="Arial"/>
      <family val="2"/>
    </font>
    <font>
      <b/>
      <sz val="11"/>
      <name val="Arial"/>
      <family val="2"/>
    </font>
    <font>
      <sz val="11"/>
      <name val="Arial"/>
      <family val="2"/>
    </font>
    <font>
      <sz val="11"/>
      <color indexed="10"/>
      <name val="Arial"/>
      <family val="2"/>
    </font>
    <font>
      <b/>
      <sz val="18"/>
      <color theme="1"/>
      <name val="Arial"/>
      <family val="2"/>
    </font>
    <font>
      <b/>
      <sz val="11"/>
      <color rgb="FFC00000"/>
      <name val="Arial"/>
      <family val="2"/>
    </font>
    <font>
      <b/>
      <sz val="11"/>
      <color theme="9"/>
      <name val="Arial"/>
      <family val="2"/>
    </font>
    <font>
      <sz val="10"/>
      <color theme="1"/>
      <name val="Arial"/>
      <family val="2"/>
    </font>
    <font>
      <sz val="11"/>
      <color theme="1"/>
      <name val="Calibri"/>
      <family val="2"/>
      <scheme val="minor"/>
    </font>
    <font>
      <sz val="11"/>
      <color theme="1"/>
      <name val="Roboto"/>
    </font>
    <font>
      <b/>
      <sz val="13.5"/>
      <color theme="0"/>
      <name val="Roboto"/>
    </font>
    <font>
      <b/>
      <sz val="11"/>
      <color theme="1"/>
      <name val="Roboto"/>
    </font>
    <font>
      <sz val="12"/>
      <color theme="1"/>
      <name val="Roboto"/>
    </font>
    <font>
      <sz val="10"/>
      <name val="Roboto"/>
    </font>
    <font>
      <sz val="9"/>
      <color theme="1"/>
      <name val="Roboto"/>
    </font>
    <font>
      <sz val="11"/>
      <color rgb="FFC00000"/>
      <name val="Roboto"/>
    </font>
    <font>
      <b/>
      <sz val="11"/>
      <color theme="4"/>
      <name val="Roboto"/>
    </font>
    <font>
      <b/>
      <sz val="16"/>
      <color theme="4"/>
      <name val="Roboto"/>
    </font>
    <font>
      <b/>
      <sz val="11"/>
      <name val="Roboto"/>
    </font>
    <font>
      <b/>
      <sz val="11"/>
      <color rgb="FF002060"/>
      <name val="Roboto"/>
    </font>
    <font>
      <sz val="11"/>
      <color indexed="10"/>
      <name val="Roboto"/>
    </font>
    <font>
      <sz val="11"/>
      <name val="Roboto"/>
    </font>
    <font>
      <b/>
      <sz val="11"/>
      <color theme="9"/>
      <name val="Roboto"/>
    </font>
    <font>
      <i/>
      <sz val="11"/>
      <color theme="1"/>
      <name val="Roboto"/>
    </font>
    <font>
      <b/>
      <sz val="14"/>
      <color theme="0"/>
      <name val="Roboto"/>
    </font>
    <font>
      <b/>
      <sz val="14"/>
      <color theme="1"/>
      <name val="Roboto"/>
    </font>
    <font>
      <sz val="11"/>
      <color rgb="FF000000"/>
      <name val="Roboto"/>
    </font>
    <font>
      <b/>
      <sz val="11"/>
      <color rgb="FF4472C4"/>
      <name val="Roboto"/>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theme="8" tint="0.79998168889431442"/>
        <bgColor indexed="64"/>
      </patternFill>
    </fill>
    <fill>
      <patternFill patternType="solid">
        <fgColor rgb="FF0070C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2">
    <xf numFmtId="0" fontId="0" fillId="0" borderId="0"/>
    <xf numFmtId="9" fontId="14" fillId="0" borderId="0" applyFont="0" applyFill="0" applyBorder="0" applyAlignment="0" applyProtection="0"/>
  </cellStyleXfs>
  <cellXfs count="107">
    <xf numFmtId="0" fontId="0" fillId="0" borderId="0" xfId="0"/>
    <xf numFmtId="9" fontId="0" fillId="0" borderId="0" xfId="0" applyNumberFormat="1"/>
    <xf numFmtId="164" fontId="0" fillId="0" borderId="0" xfId="0" applyNumberFormat="1"/>
    <xf numFmtId="0" fontId="2" fillId="0" borderId="0" xfId="0" applyFont="1"/>
    <xf numFmtId="164" fontId="3" fillId="0" borderId="0" xfId="0" applyNumberFormat="1" applyFont="1"/>
    <xf numFmtId="164" fontId="0" fillId="2" borderId="2" xfId="0" applyNumberFormat="1" applyFill="1" applyBorder="1"/>
    <xf numFmtId="164" fontId="0" fillId="2" borderId="0" xfId="0" applyNumberFormat="1" applyFill="1"/>
    <xf numFmtId="164" fontId="2" fillId="2" borderId="0" xfId="0" applyNumberFormat="1" applyFont="1" applyFill="1"/>
    <xf numFmtId="164" fontId="1" fillId="2" borderId="2" xfId="0" applyNumberFormat="1" applyFont="1" applyFill="1" applyBorder="1"/>
    <xf numFmtId="0" fontId="3" fillId="0" borderId="0" xfId="0" applyFont="1"/>
    <xf numFmtId="0" fontId="4" fillId="0" borderId="0" xfId="0" applyFont="1"/>
    <xf numFmtId="0" fontId="5" fillId="0" borderId="0" xfId="0" applyFont="1"/>
    <xf numFmtId="164" fontId="4" fillId="0" borderId="0" xfId="0" applyNumberFormat="1" applyFont="1"/>
    <xf numFmtId="164" fontId="6" fillId="0" borderId="0" xfId="0" applyNumberFormat="1" applyFont="1"/>
    <xf numFmtId="164" fontId="4" fillId="2" borderId="2" xfId="0" applyNumberFormat="1" applyFont="1" applyFill="1" applyBorder="1"/>
    <xf numFmtId="164" fontId="5" fillId="2" borderId="2" xfId="0" applyNumberFormat="1" applyFont="1" applyFill="1" applyBorder="1"/>
    <xf numFmtId="0" fontId="8" fillId="0" borderId="0" xfId="0" applyFont="1"/>
    <xf numFmtId="0" fontId="10" fillId="0" borderId="0" xfId="0" applyFont="1"/>
    <xf numFmtId="0" fontId="4" fillId="3" borderId="0" xfId="0" applyFont="1" applyFill="1"/>
    <xf numFmtId="164" fontId="4" fillId="3" borderId="0" xfId="0" applyNumberFormat="1" applyFont="1" applyFill="1"/>
    <xf numFmtId="164" fontId="6" fillId="3" borderId="0" xfId="0" applyNumberFormat="1" applyFont="1" applyFill="1"/>
    <xf numFmtId="0" fontId="5" fillId="3" borderId="0" xfId="0" applyFont="1" applyFill="1"/>
    <xf numFmtId="0" fontId="6" fillId="3" borderId="0" xfId="0" applyFont="1" applyFill="1"/>
    <xf numFmtId="9" fontId="4" fillId="3" borderId="0" xfId="0" applyNumberFormat="1" applyFont="1" applyFill="1"/>
    <xf numFmtId="0" fontId="7" fillId="3" borderId="0" xfId="0" applyFont="1" applyFill="1"/>
    <xf numFmtId="0" fontId="8" fillId="3" borderId="0" xfId="0" applyFont="1" applyFill="1" applyAlignment="1">
      <alignment wrapText="1"/>
    </xf>
    <xf numFmtId="0" fontId="9" fillId="3" borderId="0" xfId="0" applyFont="1" applyFill="1"/>
    <xf numFmtId="0" fontId="8" fillId="3" borderId="0" xfId="0" applyFont="1" applyFill="1"/>
    <xf numFmtId="9" fontId="6" fillId="3" borderId="0" xfId="0" applyNumberFormat="1" applyFont="1" applyFill="1"/>
    <xf numFmtId="0" fontId="4" fillId="3" borderId="0" xfId="0" applyFont="1" applyFill="1" applyProtection="1">
      <protection locked="0"/>
    </xf>
    <xf numFmtId="0" fontId="4" fillId="3" borderId="0" xfId="0" applyFont="1" applyFill="1" applyAlignment="1">
      <alignment wrapText="1"/>
    </xf>
    <xf numFmtId="0" fontId="8" fillId="3" borderId="0" xfId="0" applyFont="1" applyFill="1" applyProtection="1">
      <protection locked="0"/>
    </xf>
    <xf numFmtId="0" fontId="4" fillId="3" borderId="0" xfId="0" applyFont="1" applyFill="1" applyAlignment="1">
      <alignment horizontal="right"/>
    </xf>
    <xf numFmtId="164" fontId="8" fillId="3" borderId="0" xfId="0" applyNumberFormat="1" applyFont="1" applyFill="1"/>
    <xf numFmtId="164" fontId="7" fillId="3" borderId="0" xfId="0" applyNumberFormat="1" applyFont="1" applyFill="1"/>
    <xf numFmtId="0" fontId="11" fillId="0" borderId="0" xfId="0" applyFont="1"/>
    <xf numFmtId="0" fontId="4" fillId="3" borderId="0" xfId="0" applyFont="1" applyFill="1" applyAlignment="1">
      <alignment horizontal="left"/>
    </xf>
    <xf numFmtId="0" fontId="12" fillId="3" borderId="0" xfId="0" applyFont="1" applyFill="1"/>
    <xf numFmtId="0" fontId="13" fillId="3" borderId="0" xfId="0" applyFont="1" applyFill="1"/>
    <xf numFmtId="0" fontId="5" fillId="3" borderId="0" xfId="0" applyFont="1" applyFill="1" applyAlignment="1">
      <alignment horizontal="left" vertical="top" wrapText="1"/>
    </xf>
    <xf numFmtId="164" fontId="5" fillId="3" borderId="0" xfId="0" applyNumberFormat="1" applyFont="1" applyFill="1" applyAlignment="1">
      <alignment horizontal="right"/>
    </xf>
    <xf numFmtId="0" fontId="5" fillId="3" borderId="0" xfId="0" applyFont="1" applyFill="1" applyAlignment="1">
      <alignment horizontal="right"/>
    </xf>
    <xf numFmtId="164" fontId="4" fillId="2" borderId="2" xfId="0" applyNumberFormat="1" applyFont="1" applyFill="1" applyBorder="1" applyAlignment="1">
      <alignment horizontal="right"/>
    </xf>
    <xf numFmtId="0" fontId="4" fillId="2" borderId="0" xfId="0" applyFont="1" applyFill="1"/>
    <xf numFmtId="0" fontId="7" fillId="3" borderId="0" xfId="0" applyFont="1" applyFill="1" applyAlignment="1">
      <alignment wrapText="1"/>
    </xf>
    <xf numFmtId="0" fontId="4" fillId="2" borderId="1" xfId="0" applyFont="1" applyFill="1" applyBorder="1" applyProtection="1">
      <protection locked="0"/>
    </xf>
    <xf numFmtId="0" fontId="8" fillId="2" borderId="1" xfId="0" applyFont="1" applyFill="1" applyBorder="1" applyProtection="1">
      <protection locked="0"/>
    </xf>
    <xf numFmtId="2" fontId="8" fillId="2" borderId="1" xfId="0" applyNumberFormat="1" applyFont="1" applyFill="1" applyBorder="1" applyProtection="1">
      <protection locked="0"/>
    </xf>
    <xf numFmtId="2" fontId="8" fillId="3" borderId="0" xfId="0" applyNumberFormat="1" applyFont="1" applyFill="1"/>
    <xf numFmtId="0" fontId="7" fillId="3" borderId="0" xfId="0" applyFont="1" applyFill="1" applyAlignment="1">
      <alignment horizontal="left"/>
    </xf>
    <xf numFmtId="9" fontId="4" fillId="3" borderId="0" xfId="0" applyNumberFormat="1" applyFont="1" applyFill="1" applyAlignment="1">
      <alignment horizontal="left"/>
    </xf>
    <xf numFmtId="0" fontId="15" fillId="3" borderId="0" xfId="0" applyFont="1" applyFill="1"/>
    <xf numFmtId="0" fontId="15" fillId="0" borderId="0" xfId="0" applyFont="1"/>
    <xf numFmtId="0" fontId="17" fillId="0" borderId="0" xfId="0" applyFont="1"/>
    <xf numFmtId="0" fontId="18" fillId="3" borderId="0" xfId="0" applyFont="1" applyFill="1" applyAlignment="1">
      <alignment horizontal="left" vertical="center" wrapText="1" indent="1"/>
    </xf>
    <xf numFmtId="165" fontId="15" fillId="3" borderId="0" xfId="0" applyNumberFormat="1" applyFont="1" applyFill="1"/>
    <xf numFmtId="9" fontId="15" fillId="3" borderId="0" xfId="0" applyNumberFormat="1" applyFont="1" applyFill="1"/>
    <xf numFmtId="0" fontId="15" fillId="3" borderId="5" xfId="0" applyFont="1" applyFill="1" applyBorder="1"/>
    <xf numFmtId="0" fontId="15" fillId="3" borderId="6" xfId="0" applyFont="1" applyFill="1" applyBorder="1"/>
    <xf numFmtId="0" fontId="20" fillId="3" borderId="0" xfId="0" applyFont="1" applyFill="1"/>
    <xf numFmtId="0" fontId="21" fillId="3" borderId="0" xfId="0" applyFont="1" applyFill="1"/>
    <xf numFmtId="164" fontId="15" fillId="3" borderId="0" xfId="0" applyNumberFormat="1" applyFont="1" applyFill="1"/>
    <xf numFmtId="164" fontId="22" fillId="3" borderId="0" xfId="0" applyNumberFormat="1" applyFont="1" applyFill="1" applyAlignment="1">
      <alignment horizontal="right"/>
    </xf>
    <xf numFmtId="0" fontId="23" fillId="3" borderId="0" xfId="0" applyFont="1" applyFill="1" applyAlignment="1">
      <alignment horizontal="left" vertical="center" wrapText="1"/>
    </xf>
    <xf numFmtId="0" fontId="15" fillId="2" borderId="0" xfId="0" applyFont="1" applyFill="1"/>
    <xf numFmtId="0" fontId="24" fillId="3" borderId="0" xfId="0" applyFont="1" applyFill="1" applyAlignment="1">
      <alignment wrapText="1"/>
    </xf>
    <xf numFmtId="0" fontId="25" fillId="3" borderId="0" xfId="0" applyFont="1" applyFill="1"/>
    <xf numFmtId="9" fontId="21" fillId="3" borderId="0" xfId="0" applyNumberFormat="1" applyFont="1" applyFill="1"/>
    <xf numFmtId="0" fontId="26" fillId="3" borderId="0" xfId="0" applyFont="1" applyFill="1"/>
    <xf numFmtId="0" fontId="27" fillId="3" borderId="0" xfId="0" applyFont="1" applyFill="1"/>
    <xf numFmtId="10" fontId="15" fillId="0" borderId="0" xfId="0" applyNumberFormat="1" applyFont="1"/>
    <xf numFmtId="0" fontId="24" fillId="3" borderId="0" xfId="0" applyFont="1" applyFill="1"/>
    <xf numFmtId="2" fontId="27" fillId="3" borderId="0" xfId="0" applyNumberFormat="1" applyFont="1" applyFill="1"/>
    <xf numFmtId="0" fontId="22" fillId="3" borderId="0" xfId="0" applyFont="1" applyFill="1"/>
    <xf numFmtId="167" fontId="15" fillId="0" borderId="0" xfId="0" applyNumberFormat="1" applyFont="1"/>
    <xf numFmtId="166" fontId="15" fillId="0" borderId="0" xfId="0" applyNumberFormat="1" applyFont="1"/>
    <xf numFmtId="0" fontId="28" fillId="3" borderId="0" xfId="0" applyFont="1" applyFill="1"/>
    <xf numFmtId="0" fontId="15" fillId="3" borderId="0" xfId="0" applyFont="1" applyFill="1" applyAlignment="1">
      <alignment horizontal="right"/>
    </xf>
    <xf numFmtId="164" fontId="27" fillId="3" borderId="0" xfId="0" applyNumberFormat="1" applyFont="1" applyFill="1"/>
    <xf numFmtId="0" fontId="24" fillId="3" borderId="0" xfId="0" applyFont="1" applyFill="1" applyAlignment="1">
      <alignment horizontal="left"/>
    </xf>
    <xf numFmtId="0" fontId="15" fillId="3" borderId="0" xfId="0" applyFont="1" applyFill="1" applyAlignment="1">
      <alignment horizontal="left"/>
    </xf>
    <xf numFmtId="0" fontId="27" fillId="0" borderId="0" xfId="0" applyFont="1"/>
    <xf numFmtId="0" fontId="27" fillId="3" borderId="0" xfId="0" applyFont="1" applyFill="1" applyAlignment="1">
      <alignment horizontal="left" wrapText="1"/>
    </xf>
    <xf numFmtId="0" fontId="27" fillId="3" borderId="0" xfId="0" applyFont="1" applyFill="1" applyAlignment="1">
      <alignment horizontal="left" vertical="center"/>
    </xf>
    <xf numFmtId="164" fontId="15" fillId="2" borderId="3" xfId="0" applyNumberFormat="1" applyFont="1" applyFill="1" applyBorder="1" applyProtection="1">
      <protection locked="0"/>
    </xf>
    <xf numFmtId="164" fontId="15" fillId="2" borderId="3" xfId="0" applyNumberFormat="1" applyFont="1" applyFill="1" applyBorder="1"/>
    <xf numFmtId="0" fontId="27" fillId="3" borderId="0" xfId="0" applyFont="1" applyFill="1" applyAlignment="1">
      <alignment horizontal="left" indent="1"/>
    </xf>
    <xf numFmtId="164" fontId="15" fillId="2" borderId="3" xfId="0" applyNumberFormat="1" applyFont="1" applyFill="1" applyBorder="1" applyAlignment="1">
      <alignment horizontal="right"/>
    </xf>
    <xf numFmtId="0" fontId="24" fillId="3" borderId="0" xfId="0" applyFont="1" applyFill="1" applyAlignment="1">
      <alignment horizontal="left" vertical="center"/>
    </xf>
    <xf numFmtId="2" fontId="27" fillId="2" borderId="4" xfId="0" applyNumberFormat="1" applyFont="1" applyFill="1" applyBorder="1" applyProtection="1">
      <protection locked="0"/>
    </xf>
    <xf numFmtId="10" fontId="27" fillId="2" borderId="4" xfId="1" applyNumberFormat="1" applyFont="1" applyFill="1" applyBorder="1" applyProtection="1">
      <protection locked="0"/>
    </xf>
    <xf numFmtId="0" fontId="27" fillId="2" borderId="4" xfId="0" applyFont="1" applyFill="1" applyBorder="1" applyAlignment="1">
      <alignment horizontal="right"/>
    </xf>
    <xf numFmtId="0" fontId="29" fillId="3" borderId="0" xfId="0" applyFont="1" applyFill="1"/>
    <xf numFmtId="0" fontId="18" fillId="3" borderId="0" xfId="0" applyFont="1" applyFill="1" applyAlignment="1">
      <alignment horizontal="left" vertical="center" wrapText="1"/>
    </xf>
    <xf numFmtId="0" fontId="27" fillId="3" borderId="0" xfId="0" applyFont="1" applyFill="1" applyAlignment="1">
      <alignment horizontal="left" vertical="top" wrapText="1"/>
    </xf>
    <xf numFmtId="0" fontId="16" fillId="4" borderId="0" xfId="0" applyFont="1" applyFill="1" applyAlignment="1">
      <alignment horizontal="left" vertical="center" wrapText="1" indent="1"/>
    </xf>
    <xf numFmtId="0" fontId="18" fillId="3" borderId="0" xfId="0" applyFont="1" applyFill="1" applyAlignment="1">
      <alignment horizontal="left" vertical="top" wrapText="1"/>
    </xf>
    <xf numFmtId="0" fontId="19" fillId="3" borderId="0" xfId="0" applyFont="1" applyFill="1" applyAlignment="1">
      <alignment horizontal="left" vertical="center" wrapText="1"/>
    </xf>
    <xf numFmtId="0" fontId="27" fillId="3" borderId="0" xfId="0" applyFont="1" applyFill="1" applyAlignment="1">
      <alignment horizontal="left" wrapText="1"/>
    </xf>
    <xf numFmtId="0" fontId="15" fillId="3" borderId="0" xfId="0" applyFont="1" applyFill="1" applyAlignment="1">
      <alignment horizontal="left" vertical="top" wrapText="1"/>
    </xf>
    <xf numFmtId="0" fontId="30" fillId="6" borderId="0" xfId="0" applyFont="1" applyFill="1" applyAlignment="1">
      <alignment horizontal="center" vertical="center" wrapText="1"/>
    </xf>
    <xf numFmtId="164" fontId="31" fillId="5" borderId="7" xfId="0" applyNumberFormat="1" applyFont="1" applyFill="1" applyBorder="1" applyAlignment="1">
      <alignment horizontal="center" vertical="center"/>
    </xf>
    <xf numFmtId="164" fontId="31" fillId="5" borderId="8" xfId="0" applyNumberFormat="1" applyFont="1" applyFill="1" applyBorder="1" applyAlignment="1">
      <alignment horizontal="center" vertical="center"/>
    </xf>
    <xf numFmtId="9" fontId="15" fillId="3" borderId="0" xfId="0" applyNumberFormat="1" applyFont="1" applyFill="1" applyAlignment="1">
      <alignment horizontal="left" vertical="top" wrapText="1"/>
    </xf>
    <xf numFmtId="0" fontId="7" fillId="3" borderId="0" xfId="0" applyFont="1" applyFill="1" applyAlignment="1">
      <alignment wrapText="1"/>
    </xf>
    <xf numFmtId="0" fontId="8" fillId="3" borderId="0" xfId="0" applyFont="1" applyFill="1" applyAlignment="1">
      <alignment horizontal="left" wrapText="1"/>
    </xf>
    <xf numFmtId="0" fontId="5" fillId="3" borderId="0" xfId="0" applyFont="1" applyFill="1" applyAlignment="1">
      <alignment horizontal="left" vertical="top"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9</xdr:col>
      <xdr:colOff>4238625</xdr:colOff>
      <xdr:row>7</xdr:row>
      <xdr:rowOff>76199</xdr:rowOff>
    </xdr:to>
    <xdr:pic>
      <xdr:nvPicPr>
        <xdr:cNvPr id="2" name="Picture 34">
          <a:extLst>
            <a:ext uri="{FF2B5EF4-FFF2-40B4-BE49-F238E27FC236}">
              <a16:creationId xmlns:a16="http://schemas.microsoft.com/office/drawing/2014/main" id="{50648300-943F-45E1-A51A-6675104B866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17" r="15826" b="-723"/>
        <a:stretch/>
      </xdr:blipFill>
      <xdr:spPr bwMode="auto">
        <a:xfrm>
          <a:off x="219075" y="28575"/>
          <a:ext cx="14903450" cy="1523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853A-3834-4FD3-9918-8383BBEE9EE1}">
  <sheetPr>
    <pageSetUpPr autoPageBreaks="0" fitToPage="1"/>
  </sheetPr>
  <dimension ref="B1:T78"/>
  <sheetViews>
    <sheetView showGridLines="0" tabSelected="1" zoomScaleNormal="100" zoomScaleSheetLayoutView="70" workbookViewId="0">
      <selection activeCell="F45" sqref="F45"/>
    </sheetView>
  </sheetViews>
  <sheetFormatPr defaultColWidth="8.7109375" defaultRowHeight="15.75" customHeight="1"/>
  <cols>
    <col min="1" max="2" width="3.140625" style="10" customWidth="1"/>
    <col min="3" max="3" width="50.5703125" style="10" customWidth="1"/>
    <col min="4" max="4" width="23.140625" style="10" customWidth="1"/>
    <col min="5" max="5" width="5.5703125" style="10" customWidth="1"/>
    <col min="6" max="6" width="40.5703125" style="10" customWidth="1"/>
    <col min="7" max="7" width="23.140625" style="10" customWidth="1"/>
    <col min="8" max="9" width="3.140625" style="10" customWidth="1"/>
    <col min="10" max="10" width="80.5703125" style="10" customWidth="1"/>
    <col min="11" max="12" width="3.140625" style="10" customWidth="1"/>
    <col min="13" max="17" width="8.7109375" style="10" customWidth="1"/>
    <col min="18" max="18" width="9.85546875" style="10" customWidth="1"/>
    <col min="19" max="20" width="8.7109375" style="10" customWidth="1"/>
    <col min="21" max="16384" width="8.7109375" style="10"/>
  </cols>
  <sheetData>
    <row r="1" spans="2:20" ht="14.1" customHeight="1"/>
    <row r="2" spans="2:20" ht="15.75" customHeight="1">
      <c r="L2" s="35"/>
    </row>
    <row r="3" spans="2:20" ht="23.1">
      <c r="C3" s="17"/>
      <c r="L3" s="13"/>
    </row>
    <row r="4" spans="2:20" ht="15.6" customHeight="1"/>
    <row r="9" spans="2:20" ht="15.75" customHeight="1">
      <c r="B9" s="18"/>
      <c r="C9" s="51"/>
      <c r="D9" s="51"/>
      <c r="E9" s="51"/>
      <c r="F9" s="51"/>
      <c r="G9" s="51"/>
      <c r="H9" s="51"/>
      <c r="I9" s="51"/>
      <c r="J9" s="51"/>
      <c r="K9" s="51"/>
      <c r="L9" s="52"/>
      <c r="M9" s="52"/>
      <c r="N9" s="52"/>
      <c r="O9" s="52"/>
      <c r="P9" s="52"/>
      <c r="Q9" s="52"/>
      <c r="R9" s="52"/>
      <c r="S9" s="52"/>
      <c r="T9" s="52"/>
    </row>
    <row r="10" spans="2:20" ht="24.95" customHeight="1">
      <c r="B10" s="18"/>
      <c r="C10" s="95" t="s">
        <v>0</v>
      </c>
      <c r="D10" s="95"/>
      <c r="E10" s="95"/>
      <c r="F10" s="95"/>
      <c r="G10" s="95"/>
      <c r="H10" s="51"/>
      <c r="I10" s="51"/>
      <c r="J10" s="51"/>
      <c r="K10" s="51"/>
      <c r="L10" s="52"/>
      <c r="M10" s="52"/>
      <c r="N10" s="53" t="s">
        <v>1</v>
      </c>
      <c r="O10" s="52"/>
      <c r="P10" s="52"/>
      <c r="Q10" s="52"/>
      <c r="R10" s="52"/>
      <c r="S10" s="52"/>
      <c r="T10" s="52"/>
    </row>
    <row r="11" spans="2:20" ht="20.100000000000001" customHeight="1">
      <c r="B11" s="18"/>
      <c r="C11" s="51"/>
      <c r="D11" s="51"/>
      <c r="E11" s="51"/>
      <c r="F11" s="51"/>
      <c r="G11" s="51"/>
      <c r="H11" s="51"/>
      <c r="I11" s="51"/>
      <c r="J11" s="51"/>
      <c r="K11" s="51"/>
      <c r="L11" s="52"/>
      <c r="M11" s="52"/>
      <c r="N11" s="51"/>
      <c r="O11" s="51"/>
      <c r="P11" s="51"/>
      <c r="Q11" s="51"/>
      <c r="R11" s="51"/>
      <c r="S11" s="51" t="s">
        <v>2</v>
      </c>
      <c r="T11" s="52"/>
    </row>
    <row r="12" spans="2:20" ht="15.75" customHeight="1">
      <c r="B12" s="18"/>
      <c r="C12" s="93" t="s">
        <v>3</v>
      </c>
      <c r="D12" s="93"/>
      <c r="E12" s="93"/>
      <c r="F12" s="93"/>
      <c r="G12" s="93"/>
      <c r="H12" s="54"/>
      <c r="I12" s="54"/>
      <c r="J12" s="54"/>
      <c r="K12" s="51"/>
      <c r="L12" s="52"/>
      <c r="M12" s="52"/>
      <c r="N12" s="51" t="s">
        <v>4</v>
      </c>
      <c r="O12" s="51" t="s">
        <v>5</v>
      </c>
      <c r="P12" s="55">
        <f>D15</f>
        <v>50000</v>
      </c>
      <c r="Q12" s="56">
        <v>0.6</v>
      </c>
      <c r="R12" s="55">
        <f>Q12*P12</f>
        <v>30000</v>
      </c>
      <c r="S12" s="55">
        <v>36000</v>
      </c>
      <c r="T12" s="52"/>
    </row>
    <row r="13" spans="2:20" ht="15.75" customHeight="1">
      <c r="B13" s="18"/>
      <c r="C13" s="93"/>
      <c r="D13" s="93"/>
      <c r="E13" s="93"/>
      <c r="F13" s="93"/>
      <c r="G13" s="93"/>
      <c r="H13" s="51"/>
      <c r="I13" s="51"/>
      <c r="J13" s="51"/>
      <c r="K13" s="51"/>
      <c r="L13" s="52"/>
      <c r="M13" s="52"/>
      <c r="N13" s="51"/>
      <c r="O13" s="51" t="s">
        <v>6</v>
      </c>
      <c r="P13" s="55"/>
      <c r="Q13" s="51"/>
      <c r="R13" s="55">
        <v>36000</v>
      </c>
      <c r="S13" s="55"/>
      <c r="T13" s="52"/>
    </row>
    <row r="14" spans="2:20" ht="20.100000000000001" customHeight="1">
      <c r="B14" s="18"/>
      <c r="C14" s="51"/>
      <c r="D14" s="51"/>
      <c r="E14" s="51"/>
      <c r="F14" s="51"/>
      <c r="G14" s="51"/>
      <c r="H14" s="51"/>
      <c r="I14" s="51"/>
      <c r="J14" s="51"/>
      <c r="K14" s="51"/>
      <c r="L14" s="52"/>
      <c r="M14" s="52"/>
      <c r="N14" s="51" t="s">
        <v>7</v>
      </c>
      <c r="O14" s="51" t="s">
        <v>8</v>
      </c>
      <c r="P14" s="55">
        <f>D15-60000</f>
        <v>-10000</v>
      </c>
      <c r="Q14" s="56">
        <v>0.5</v>
      </c>
      <c r="R14" s="55">
        <f>P14*Q14</f>
        <v>-5000</v>
      </c>
      <c r="S14" s="55">
        <v>90000</v>
      </c>
      <c r="T14" s="52"/>
    </row>
    <row r="15" spans="2:20" ht="15.75" customHeight="1">
      <c r="B15" s="18"/>
      <c r="C15" s="83" t="s">
        <v>9</v>
      </c>
      <c r="D15" s="84">
        <v>50000</v>
      </c>
      <c r="E15" s="51"/>
      <c r="F15" s="51"/>
      <c r="G15" s="51"/>
      <c r="H15" s="57"/>
      <c r="I15" s="58"/>
      <c r="J15" s="51" t="s">
        <v>10</v>
      </c>
      <c r="K15" s="60"/>
      <c r="L15" s="52"/>
      <c r="M15" s="52"/>
      <c r="N15" s="51"/>
      <c r="O15" s="51" t="s">
        <v>11</v>
      </c>
      <c r="P15" s="51"/>
      <c r="Q15" s="51"/>
      <c r="R15" s="55">
        <v>90000</v>
      </c>
      <c r="S15" s="51"/>
      <c r="T15" s="52"/>
    </row>
    <row r="16" spans="2:20" ht="15.75" customHeight="1">
      <c r="B16" s="18"/>
      <c r="C16" s="83" t="s">
        <v>12</v>
      </c>
      <c r="D16" s="85">
        <f>IF(D15/3&gt;40000,40000,D15/3)</f>
        <v>16666.666666666668</v>
      </c>
      <c r="E16" s="51"/>
      <c r="F16" s="60"/>
      <c r="G16" s="51"/>
      <c r="H16" s="57"/>
      <c r="I16" s="58"/>
      <c r="J16" s="51" t="s">
        <v>13</v>
      </c>
      <c r="K16" s="60"/>
      <c r="L16" s="52"/>
      <c r="M16" s="52"/>
      <c r="N16" s="51" t="s">
        <v>14</v>
      </c>
      <c r="O16" s="51" t="s">
        <v>15</v>
      </c>
      <c r="P16" s="61"/>
      <c r="Q16" s="56"/>
      <c r="R16" s="55">
        <f>SUM(S12:S14)</f>
        <v>126000</v>
      </c>
      <c r="S16" s="61"/>
      <c r="T16" s="52"/>
    </row>
    <row r="17" spans="2:20" ht="15.75" customHeight="1">
      <c r="B17" s="18"/>
      <c r="C17" s="51"/>
      <c r="D17" s="61"/>
      <c r="E17" s="51"/>
      <c r="F17" s="51"/>
      <c r="G17" s="51"/>
      <c r="H17" s="57"/>
      <c r="I17" s="58"/>
      <c r="J17" s="51"/>
      <c r="K17" s="51"/>
      <c r="L17" s="52"/>
      <c r="M17" s="52"/>
      <c r="N17" s="52"/>
      <c r="O17" s="52"/>
      <c r="P17" s="52"/>
      <c r="Q17" s="52"/>
      <c r="R17" s="52"/>
      <c r="S17" s="52"/>
      <c r="T17" s="52"/>
    </row>
    <row r="18" spans="2:20" ht="15.75" customHeight="1">
      <c r="B18" s="18"/>
      <c r="C18" s="51"/>
      <c r="D18" s="62" t="s">
        <v>16</v>
      </c>
      <c r="E18" s="51"/>
      <c r="F18" s="51"/>
      <c r="G18" s="62" t="s">
        <v>17</v>
      </c>
      <c r="H18" s="57"/>
      <c r="I18" s="58"/>
      <c r="J18" s="51"/>
      <c r="K18" s="51"/>
      <c r="L18" s="52"/>
      <c r="M18" s="52"/>
      <c r="N18" s="52"/>
      <c r="O18" s="52"/>
      <c r="P18" s="52"/>
      <c r="Q18" s="52"/>
      <c r="R18" s="52"/>
      <c r="S18" s="52"/>
      <c r="T18" s="52"/>
    </row>
    <row r="19" spans="2:20" ht="15.75" customHeight="1">
      <c r="B19" s="18"/>
      <c r="C19" s="51"/>
      <c r="D19" s="61"/>
      <c r="E19" s="51"/>
      <c r="F19" s="51"/>
      <c r="G19" s="51"/>
      <c r="H19" s="57"/>
      <c r="I19" s="58"/>
      <c r="J19" s="51"/>
      <c r="K19" s="51"/>
      <c r="L19" s="52"/>
      <c r="M19" s="52"/>
      <c r="N19" s="52"/>
      <c r="O19" s="52"/>
      <c r="P19" s="52"/>
      <c r="Q19" s="52"/>
      <c r="R19" s="52"/>
      <c r="S19" s="52"/>
      <c r="T19" s="52"/>
    </row>
    <row r="20" spans="2:20" ht="15.75" customHeight="1">
      <c r="B20" s="18"/>
      <c r="C20" s="83" t="s">
        <v>18</v>
      </c>
      <c r="D20" s="85">
        <f>D15*80%</f>
        <v>40000</v>
      </c>
      <c r="E20" s="51"/>
      <c r="F20" s="51"/>
      <c r="G20" s="85">
        <f>IF(D15&gt;240000,R16,IF(D15&gt;60000,SUM(R13:R14),R12))</f>
        <v>30000</v>
      </c>
      <c r="H20" s="57"/>
      <c r="I20" s="58"/>
      <c r="J20" s="51" t="s">
        <v>19</v>
      </c>
      <c r="K20" s="60"/>
      <c r="L20" s="52"/>
      <c r="M20" s="52"/>
      <c r="N20" s="52"/>
      <c r="O20" s="52"/>
      <c r="P20" s="52"/>
      <c r="Q20" s="52"/>
      <c r="R20" s="52"/>
      <c r="S20" s="52"/>
      <c r="T20" s="52"/>
    </row>
    <row r="21" spans="2:20" ht="15.75" customHeight="1">
      <c r="B21" s="18"/>
      <c r="C21" s="86"/>
      <c r="D21" s="61"/>
      <c r="E21" s="51"/>
      <c r="F21" s="51"/>
      <c r="G21" s="51"/>
      <c r="H21" s="57"/>
      <c r="I21" s="58"/>
      <c r="J21" s="51"/>
      <c r="K21" s="51"/>
      <c r="L21" s="52"/>
      <c r="M21" s="52"/>
      <c r="N21" s="52"/>
      <c r="O21" s="52"/>
      <c r="P21" s="52"/>
      <c r="Q21" s="52"/>
      <c r="R21" s="52"/>
      <c r="S21" s="52"/>
      <c r="T21" s="52"/>
    </row>
    <row r="22" spans="2:20" ht="15.75" customHeight="1">
      <c r="B22" s="18"/>
      <c r="C22" s="83" t="s">
        <v>20</v>
      </c>
      <c r="D22" s="85">
        <f>D16</f>
        <v>16666.666666666668</v>
      </c>
      <c r="E22" s="51"/>
      <c r="F22" s="51"/>
      <c r="G22" s="87" t="s">
        <v>21</v>
      </c>
      <c r="H22" s="57"/>
      <c r="I22" s="58"/>
      <c r="J22" s="51" t="s">
        <v>22</v>
      </c>
      <c r="K22" s="60"/>
      <c r="L22" s="52"/>
      <c r="M22" s="52"/>
      <c r="N22" s="52"/>
      <c r="O22" s="52"/>
      <c r="P22" s="52"/>
      <c r="Q22" s="52"/>
      <c r="R22" s="52"/>
      <c r="S22" s="52"/>
      <c r="T22" s="52"/>
    </row>
    <row r="23" spans="2:20" ht="15.75" customHeight="1">
      <c r="B23" s="18"/>
      <c r="C23" s="88" t="s">
        <v>23</v>
      </c>
      <c r="D23" s="85">
        <f>D20+D22</f>
        <v>56666.666666666672</v>
      </c>
      <c r="E23" s="51"/>
      <c r="F23" s="51"/>
      <c r="G23" s="85">
        <f>G20</f>
        <v>30000</v>
      </c>
      <c r="H23" s="57"/>
      <c r="I23" s="58"/>
      <c r="J23" s="51"/>
      <c r="K23" s="51"/>
      <c r="L23" s="52"/>
      <c r="M23" s="52"/>
      <c r="N23" s="52"/>
      <c r="O23" s="52"/>
      <c r="P23" s="52"/>
      <c r="Q23" s="52"/>
      <c r="R23" s="52"/>
      <c r="S23" s="52"/>
      <c r="T23" s="52"/>
    </row>
    <row r="24" spans="2:20" ht="14.45">
      <c r="B24" s="18"/>
      <c r="C24" s="97" t="s">
        <v>24</v>
      </c>
      <c r="D24" s="97"/>
      <c r="E24" s="97"/>
      <c r="F24" s="97"/>
      <c r="G24" s="51"/>
      <c r="H24" s="57"/>
      <c r="I24" s="58"/>
      <c r="J24" s="51"/>
      <c r="K24" s="51"/>
      <c r="L24" s="52"/>
      <c r="M24" s="52"/>
      <c r="N24" s="52"/>
      <c r="O24" s="52"/>
      <c r="P24" s="52"/>
      <c r="Q24" s="52"/>
      <c r="R24" s="52"/>
      <c r="S24" s="52"/>
      <c r="T24" s="52"/>
    </row>
    <row r="25" spans="2:20" ht="20.100000000000001" customHeight="1">
      <c r="B25" s="18"/>
      <c r="C25" s="51"/>
      <c r="D25" s="61"/>
      <c r="E25" s="51"/>
      <c r="F25" s="51"/>
      <c r="G25" s="51"/>
      <c r="H25" s="51"/>
      <c r="I25" s="51"/>
      <c r="J25" s="59"/>
      <c r="K25" s="51"/>
      <c r="L25" s="52"/>
      <c r="M25" s="52"/>
      <c r="N25" s="52"/>
      <c r="O25" s="52"/>
      <c r="P25" s="52"/>
      <c r="Q25" s="52"/>
      <c r="R25" s="52"/>
      <c r="S25" s="52"/>
      <c r="T25" s="52"/>
    </row>
    <row r="26" spans="2:20" ht="24.95" customHeight="1">
      <c r="B26" s="18"/>
      <c r="C26" s="95" t="s">
        <v>25</v>
      </c>
      <c r="D26" s="95"/>
      <c r="E26" s="95"/>
      <c r="F26" s="95"/>
      <c r="G26" s="95"/>
      <c r="H26" s="63"/>
      <c r="I26" s="63"/>
      <c r="J26" s="63"/>
      <c r="K26" s="63"/>
      <c r="L26" s="52"/>
      <c r="M26" s="64"/>
      <c r="N26" s="52"/>
      <c r="O26" s="52"/>
      <c r="P26" s="52"/>
      <c r="Q26" s="52"/>
      <c r="R26" s="52"/>
      <c r="S26" s="52"/>
      <c r="T26" s="52"/>
    </row>
    <row r="27" spans="2:20" ht="20.100000000000001" customHeight="1">
      <c r="B27" s="18"/>
      <c r="C27" s="51"/>
      <c r="D27" s="61"/>
      <c r="E27" s="51"/>
      <c r="F27" s="51"/>
      <c r="G27" s="51"/>
      <c r="H27" s="51"/>
      <c r="I27" s="51"/>
      <c r="J27" s="59"/>
      <c r="K27" s="51"/>
      <c r="L27" s="52"/>
      <c r="M27" s="52"/>
      <c r="N27" s="52"/>
      <c r="O27" s="52"/>
      <c r="P27" s="52"/>
      <c r="Q27" s="52"/>
      <c r="R27" s="52"/>
      <c r="S27" s="52"/>
      <c r="T27" s="52"/>
    </row>
    <row r="28" spans="2:20" s="43" customFormat="1" ht="15.75" customHeight="1">
      <c r="B28" s="18"/>
      <c r="C28" s="96" t="s">
        <v>26</v>
      </c>
      <c r="D28" s="96"/>
      <c r="E28" s="96"/>
      <c r="F28" s="96"/>
      <c r="G28" s="96"/>
      <c r="H28" s="57"/>
      <c r="I28" s="58"/>
      <c r="J28" s="65"/>
      <c r="K28" s="65"/>
      <c r="L28" s="52"/>
      <c r="M28" s="52"/>
      <c r="N28" s="64"/>
      <c r="O28" s="64"/>
      <c r="P28" s="64"/>
      <c r="Q28" s="64"/>
      <c r="R28" s="64"/>
      <c r="S28" s="64"/>
      <c r="T28" s="64"/>
    </row>
    <row r="29" spans="2:20" ht="15.75" customHeight="1">
      <c r="B29" s="18"/>
      <c r="C29" s="96"/>
      <c r="D29" s="96"/>
      <c r="E29" s="96"/>
      <c r="F29" s="96"/>
      <c r="G29" s="96"/>
      <c r="H29" s="57"/>
      <c r="I29" s="58"/>
      <c r="J29" s="65"/>
      <c r="K29" s="65"/>
      <c r="L29" s="52"/>
      <c r="M29" s="52"/>
      <c r="N29" s="52"/>
      <c r="O29" s="52"/>
      <c r="P29" s="52"/>
      <c r="Q29" s="52"/>
      <c r="R29" s="52"/>
      <c r="S29" s="52"/>
      <c r="T29" s="52"/>
    </row>
    <row r="30" spans="2:20" ht="15.75" customHeight="1">
      <c r="B30" s="18"/>
      <c r="C30" s="96"/>
      <c r="D30" s="96"/>
      <c r="E30" s="96"/>
      <c r="F30" s="96"/>
      <c r="G30" s="96"/>
      <c r="H30" s="57"/>
      <c r="I30" s="58"/>
      <c r="J30" s="51"/>
      <c r="K30" s="51"/>
      <c r="L30" s="52"/>
      <c r="M30" s="52"/>
      <c r="N30" s="52"/>
      <c r="O30" s="52"/>
      <c r="P30" s="52"/>
      <c r="Q30" s="52"/>
      <c r="R30" s="52"/>
      <c r="S30" s="52"/>
      <c r="T30" s="52"/>
    </row>
    <row r="31" spans="2:20" ht="20.100000000000001" customHeight="1">
      <c r="B31" s="18"/>
      <c r="C31" s="51"/>
      <c r="D31" s="51"/>
      <c r="E31" s="51"/>
      <c r="F31" s="51"/>
      <c r="G31" s="51"/>
      <c r="H31" s="57"/>
      <c r="I31" s="58"/>
      <c r="J31" s="51"/>
      <c r="K31" s="51"/>
      <c r="L31" s="52"/>
      <c r="M31" s="52"/>
      <c r="N31" s="52"/>
      <c r="O31" s="52"/>
      <c r="P31" s="52"/>
      <c r="Q31" s="52"/>
      <c r="R31" s="52"/>
      <c r="S31" s="52"/>
      <c r="T31" s="52"/>
    </row>
    <row r="32" spans="2:20" ht="15.75" customHeight="1">
      <c r="B32" s="18"/>
      <c r="C32" s="66" t="s">
        <v>27</v>
      </c>
      <c r="D32" s="51"/>
      <c r="E32" s="51"/>
      <c r="F32" s="51"/>
      <c r="G32" s="51"/>
      <c r="H32" s="57"/>
      <c r="I32" s="58"/>
      <c r="J32" s="51"/>
      <c r="K32" s="51"/>
      <c r="L32" s="52"/>
      <c r="M32" s="52"/>
      <c r="N32" s="52"/>
      <c r="O32" s="52"/>
      <c r="P32" s="52"/>
      <c r="Q32" s="52"/>
      <c r="R32" s="52"/>
      <c r="S32" s="52"/>
      <c r="T32" s="52"/>
    </row>
    <row r="33" spans="2:20" ht="15.75" customHeight="1">
      <c r="B33" s="18"/>
      <c r="C33" s="51"/>
      <c r="D33" s="51"/>
      <c r="E33" s="51"/>
      <c r="F33" s="51"/>
      <c r="G33" s="51"/>
      <c r="H33" s="57"/>
      <c r="I33" s="58"/>
      <c r="J33" s="51"/>
      <c r="K33" s="51"/>
      <c r="L33" s="52"/>
      <c r="M33" s="52"/>
      <c r="N33" s="52"/>
      <c r="O33" s="52"/>
      <c r="P33" s="52"/>
      <c r="Q33" s="52"/>
      <c r="R33" s="52"/>
      <c r="S33" s="52"/>
      <c r="T33" s="52"/>
    </row>
    <row r="34" spans="2:20" ht="15.75" customHeight="1">
      <c r="B34" s="18"/>
      <c r="C34" s="51" t="s">
        <v>28</v>
      </c>
      <c r="D34" s="84">
        <v>100</v>
      </c>
      <c r="E34" s="51"/>
      <c r="F34" s="67"/>
      <c r="G34" s="51"/>
      <c r="H34" s="57"/>
      <c r="I34" s="58"/>
      <c r="J34" s="51" t="s">
        <v>29</v>
      </c>
      <c r="K34" s="51"/>
      <c r="L34" s="52"/>
      <c r="M34" s="52"/>
      <c r="N34" s="52"/>
      <c r="O34" s="52"/>
      <c r="P34" s="52"/>
      <c r="Q34" s="52"/>
      <c r="R34" s="52"/>
      <c r="S34" s="52"/>
      <c r="T34" s="52"/>
    </row>
    <row r="35" spans="2:20" ht="15.75" customHeight="1">
      <c r="B35" s="18"/>
      <c r="C35" s="51" t="s">
        <v>30</v>
      </c>
      <c r="D35" s="84">
        <v>75</v>
      </c>
      <c r="E35" s="68"/>
      <c r="F35" s="68"/>
      <c r="G35" s="68"/>
      <c r="H35" s="57"/>
      <c r="I35" s="58"/>
      <c r="J35" s="51" t="s">
        <v>31</v>
      </c>
      <c r="K35" s="69"/>
      <c r="L35" s="52"/>
      <c r="M35" s="52"/>
      <c r="N35" s="52"/>
      <c r="O35" s="52"/>
      <c r="P35" s="52"/>
      <c r="Q35" s="52"/>
      <c r="R35" s="52"/>
      <c r="S35" s="52"/>
      <c r="T35" s="52"/>
    </row>
    <row r="36" spans="2:20" ht="15.75" customHeight="1">
      <c r="B36" s="18"/>
      <c r="C36" s="51"/>
      <c r="D36" s="51"/>
      <c r="E36" s="51"/>
      <c r="F36" s="69"/>
      <c r="G36" s="69"/>
      <c r="H36" s="57"/>
      <c r="I36" s="58"/>
      <c r="J36" s="69"/>
      <c r="K36" s="69"/>
      <c r="L36" s="52"/>
      <c r="M36" s="52"/>
      <c r="N36" s="52"/>
      <c r="O36" s="52"/>
      <c r="P36" s="52"/>
      <c r="Q36" s="52"/>
      <c r="R36" s="52"/>
      <c r="S36" s="52"/>
      <c r="T36" s="52"/>
    </row>
    <row r="37" spans="2:20" ht="15.75" customHeight="1">
      <c r="B37" s="18"/>
      <c r="C37" s="99" t="s">
        <v>32</v>
      </c>
      <c r="D37" s="89">
        <v>0</v>
      </c>
      <c r="E37" s="69" t="s">
        <v>33</v>
      </c>
      <c r="F37" s="69"/>
      <c r="G37" s="69"/>
      <c r="H37" s="57"/>
      <c r="I37" s="58"/>
      <c r="J37" s="69"/>
      <c r="K37" s="69"/>
      <c r="L37" s="52"/>
      <c r="M37" s="52"/>
      <c r="N37" s="52"/>
      <c r="O37" s="52"/>
      <c r="P37" s="52"/>
      <c r="Q37" s="52"/>
      <c r="R37" s="52"/>
      <c r="S37" s="52"/>
      <c r="T37" s="52"/>
    </row>
    <row r="38" spans="2:20" ht="15.75" customHeight="1">
      <c r="B38" s="18"/>
      <c r="C38" s="99"/>
      <c r="D38" s="60"/>
      <c r="E38" s="60"/>
      <c r="F38" s="69"/>
      <c r="G38" s="69"/>
      <c r="H38" s="57"/>
      <c r="I38" s="58"/>
      <c r="J38" s="69"/>
      <c r="K38" s="69"/>
      <c r="L38" s="52"/>
      <c r="M38" s="52"/>
      <c r="N38" s="52"/>
      <c r="O38" s="52"/>
      <c r="P38" s="52"/>
      <c r="Q38" s="52"/>
      <c r="R38" s="52"/>
      <c r="S38" s="52"/>
      <c r="T38" s="52"/>
    </row>
    <row r="39" spans="2:20" ht="15.75" customHeight="1">
      <c r="B39" s="18"/>
      <c r="C39" s="51"/>
      <c r="D39" s="51"/>
      <c r="E39" s="51"/>
      <c r="F39" s="69"/>
      <c r="G39" s="69"/>
      <c r="H39" s="57"/>
      <c r="I39" s="58"/>
      <c r="J39" s="69"/>
      <c r="K39" s="69"/>
      <c r="L39" s="52"/>
      <c r="M39" s="52"/>
      <c r="N39" s="52"/>
      <c r="O39" s="52"/>
      <c r="P39" s="52"/>
      <c r="Q39" s="52"/>
      <c r="R39" s="52"/>
      <c r="S39" s="52"/>
      <c r="T39" s="52"/>
    </row>
    <row r="40" spans="2:20" ht="15.75" customHeight="1">
      <c r="B40" s="18"/>
      <c r="C40" s="51" t="s">
        <v>34</v>
      </c>
      <c r="D40" s="90">
        <v>0.2</v>
      </c>
      <c r="E40" s="51"/>
      <c r="F40" s="68"/>
      <c r="G40" s="68"/>
      <c r="H40" s="57"/>
      <c r="I40" s="58"/>
      <c r="J40" s="51" t="s">
        <v>35</v>
      </c>
      <c r="K40" s="69"/>
      <c r="L40" s="52"/>
      <c r="M40" s="52"/>
      <c r="N40" s="52"/>
      <c r="O40" s="70">
        <v>0.2</v>
      </c>
      <c r="P40" s="70">
        <v>0</v>
      </c>
      <c r="Q40" s="70">
        <v>0</v>
      </c>
      <c r="R40" s="70">
        <v>0</v>
      </c>
      <c r="S40" s="52"/>
      <c r="T40" s="52"/>
    </row>
    <row r="41" spans="2:20" ht="15.75" customHeight="1">
      <c r="B41" s="18"/>
      <c r="C41" s="51" t="s">
        <v>36</v>
      </c>
      <c r="D41" s="90">
        <v>0.08</v>
      </c>
      <c r="E41" s="51"/>
      <c r="F41" s="69"/>
      <c r="G41" s="68"/>
      <c r="H41" s="57"/>
      <c r="I41" s="58"/>
      <c r="J41" s="51" t="s">
        <v>35</v>
      </c>
      <c r="K41" s="69"/>
      <c r="L41" s="52"/>
      <c r="M41" s="52"/>
      <c r="N41" s="52"/>
      <c r="O41" s="70">
        <v>0.4</v>
      </c>
      <c r="P41" s="70">
        <v>0.08</v>
      </c>
      <c r="Q41" s="70">
        <v>8.7499999999999994E-2</v>
      </c>
      <c r="R41" s="70">
        <v>0.15</v>
      </c>
      <c r="S41" s="52"/>
      <c r="T41" s="52"/>
    </row>
    <row r="42" spans="2:20" ht="15.75" customHeight="1">
      <c r="B42" s="18"/>
      <c r="C42" s="69" t="s">
        <v>37</v>
      </c>
      <c r="D42" s="90">
        <v>8.7499999999999994E-2</v>
      </c>
      <c r="E42" s="69"/>
      <c r="F42" s="69"/>
      <c r="G42" s="69"/>
      <c r="H42" s="57"/>
      <c r="I42" s="58"/>
      <c r="J42" s="51" t="s">
        <v>35</v>
      </c>
      <c r="K42" s="69"/>
      <c r="L42" s="52"/>
      <c r="M42" s="52"/>
      <c r="N42" s="52"/>
      <c r="O42" s="70">
        <v>0.45</v>
      </c>
      <c r="P42" s="70"/>
      <c r="Q42" s="70">
        <v>0.33750000000000002</v>
      </c>
      <c r="R42" s="52"/>
      <c r="S42" s="52"/>
      <c r="T42" s="52"/>
    </row>
    <row r="43" spans="2:20" ht="15.75" customHeight="1">
      <c r="B43" s="18"/>
      <c r="C43" s="51"/>
      <c r="D43" s="69"/>
      <c r="E43" s="51"/>
      <c r="F43" s="69"/>
      <c r="G43" s="69"/>
      <c r="H43" s="57"/>
      <c r="I43" s="58"/>
      <c r="J43" s="69"/>
      <c r="K43" s="69"/>
      <c r="L43" s="52"/>
      <c r="M43" s="52"/>
      <c r="N43" s="52"/>
      <c r="O43" s="70"/>
      <c r="P43" s="70"/>
      <c r="Q43" s="70">
        <v>0.39350000000000002</v>
      </c>
      <c r="R43" s="52"/>
      <c r="S43" s="52"/>
      <c r="T43" s="52"/>
    </row>
    <row r="44" spans="2:20" ht="15.75" customHeight="1">
      <c r="B44" s="18"/>
      <c r="C44" s="51" t="s">
        <v>38</v>
      </c>
      <c r="D44" s="89">
        <v>19</v>
      </c>
      <c r="E44" s="51" t="s">
        <v>33</v>
      </c>
      <c r="F44" s="69"/>
      <c r="G44" s="68"/>
      <c r="H44" s="57"/>
      <c r="I44" s="58"/>
      <c r="J44" s="94" t="s">
        <v>39</v>
      </c>
      <c r="K44" s="69"/>
      <c r="L44" s="52"/>
      <c r="M44" s="52"/>
      <c r="N44" s="52"/>
      <c r="O44" s="52"/>
      <c r="P44" s="52"/>
      <c r="Q44" s="52"/>
      <c r="R44" s="52"/>
      <c r="S44" s="52"/>
      <c r="T44" s="52"/>
    </row>
    <row r="45" spans="2:20" ht="15.75" customHeight="1">
      <c r="B45" s="18"/>
      <c r="C45" s="51" t="s">
        <v>40</v>
      </c>
      <c r="D45" s="90">
        <v>0.15</v>
      </c>
      <c r="E45" s="51"/>
      <c r="F45" s="68"/>
      <c r="G45" s="68"/>
      <c r="H45" s="57"/>
      <c r="I45" s="58"/>
      <c r="J45" s="94"/>
      <c r="K45" s="69"/>
      <c r="L45" s="52"/>
      <c r="M45" s="52"/>
      <c r="N45" s="52"/>
      <c r="O45" s="52"/>
      <c r="P45" s="52"/>
      <c r="Q45" s="52"/>
      <c r="R45" s="52"/>
      <c r="S45" s="52"/>
      <c r="T45" s="52"/>
    </row>
    <row r="46" spans="2:20" ht="20.100000000000001" customHeight="1">
      <c r="B46" s="18"/>
      <c r="C46" s="51"/>
      <c r="D46" s="51"/>
      <c r="E46" s="51"/>
      <c r="F46" s="51"/>
      <c r="G46" s="51"/>
      <c r="H46" s="57"/>
      <c r="I46" s="58"/>
      <c r="J46" s="51"/>
      <c r="K46" s="51"/>
      <c r="L46" s="52"/>
      <c r="M46" s="52"/>
      <c r="N46" s="71" t="s">
        <v>41</v>
      </c>
      <c r="O46" s="69"/>
      <c r="P46" s="52"/>
      <c r="Q46" s="52"/>
      <c r="R46" s="52"/>
      <c r="S46" s="52"/>
      <c r="T46" s="52"/>
    </row>
    <row r="47" spans="2:20" ht="15.75" customHeight="1">
      <c r="B47" s="18"/>
      <c r="C47" s="66" t="s">
        <v>42</v>
      </c>
      <c r="D47" s="51"/>
      <c r="E47" s="51"/>
      <c r="F47" s="51"/>
      <c r="G47" s="51"/>
      <c r="H47" s="57"/>
      <c r="I47" s="58"/>
      <c r="J47" s="51"/>
      <c r="K47" s="51"/>
      <c r="L47" s="52"/>
      <c r="M47" s="52"/>
      <c r="N47" s="69"/>
      <c r="O47" s="69"/>
      <c r="P47" s="52"/>
      <c r="Q47" s="52"/>
      <c r="R47" s="52"/>
      <c r="S47" s="52"/>
      <c r="T47" s="52"/>
    </row>
    <row r="48" spans="2:20" ht="20.100000000000001" customHeight="1">
      <c r="B48" s="18"/>
      <c r="C48" s="60"/>
      <c r="D48" s="51"/>
      <c r="E48" s="51"/>
      <c r="F48" s="60"/>
      <c r="G48" s="51"/>
      <c r="H48" s="57"/>
      <c r="I48" s="58"/>
      <c r="J48" s="51"/>
      <c r="K48" s="51"/>
      <c r="L48" s="52"/>
      <c r="M48" s="52"/>
      <c r="N48" s="72">
        <f>D35*(100-D37)/100</f>
        <v>75</v>
      </c>
      <c r="O48" s="72">
        <f>D35*(D37)/100</f>
        <v>0</v>
      </c>
      <c r="P48" s="52"/>
      <c r="Q48" s="52"/>
      <c r="R48" s="52"/>
      <c r="S48" s="52"/>
      <c r="T48" s="52"/>
    </row>
    <row r="49" spans="2:20" ht="15.75" customHeight="1">
      <c r="B49" s="18"/>
      <c r="C49" s="73" t="s">
        <v>16</v>
      </c>
      <c r="D49" s="51"/>
      <c r="E49" s="51"/>
      <c r="F49" s="73" t="s">
        <v>17</v>
      </c>
      <c r="G49" s="51"/>
      <c r="H49" s="57"/>
      <c r="I49" s="58"/>
      <c r="J49" s="51"/>
      <c r="K49" s="51"/>
      <c r="L49" s="52"/>
      <c r="M49" s="52"/>
      <c r="N49" s="72">
        <f>SUM(N52*D41)</f>
        <v>8.3328000000000007</v>
      </c>
      <c r="O49" s="72"/>
      <c r="P49" s="52"/>
      <c r="Q49" s="74"/>
      <c r="R49" s="75"/>
      <c r="S49" s="52"/>
      <c r="T49" s="52"/>
    </row>
    <row r="50" spans="2:20" ht="20.100000000000001" customHeight="1">
      <c r="B50" s="18"/>
      <c r="C50" s="51"/>
      <c r="D50" s="51"/>
      <c r="E50" s="51"/>
      <c r="F50" s="51"/>
      <c r="G50" s="51"/>
      <c r="H50" s="57"/>
      <c r="I50" s="58"/>
      <c r="J50" s="51"/>
      <c r="K50" s="51"/>
      <c r="L50" s="52"/>
      <c r="M50" s="52"/>
      <c r="N50" s="72">
        <f>SUM(N52*(D40))</f>
        <v>20.832000000000001</v>
      </c>
      <c r="O50" s="72"/>
      <c r="P50" s="52"/>
      <c r="Q50" s="52"/>
      <c r="R50" s="52"/>
      <c r="S50" s="52"/>
      <c r="T50" s="52"/>
    </row>
    <row r="51" spans="2:20" ht="15.75" customHeight="1">
      <c r="B51" s="18"/>
      <c r="C51" s="71" t="s">
        <v>43</v>
      </c>
      <c r="D51" s="51"/>
      <c r="E51" s="51"/>
      <c r="F51" s="71" t="s">
        <v>43</v>
      </c>
      <c r="G51" s="51"/>
      <c r="H51" s="57"/>
      <c r="I51" s="58"/>
      <c r="J51" s="51"/>
      <c r="K51" s="51"/>
      <c r="L51" s="52"/>
      <c r="M51" s="52"/>
      <c r="N51" s="72"/>
      <c r="O51" s="72">
        <f>SUM(O52*(D42))</f>
        <v>0</v>
      </c>
      <c r="P51" s="52"/>
      <c r="Q51" s="52"/>
      <c r="R51" s="52"/>
      <c r="S51" s="52"/>
      <c r="T51" s="52"/>
    </row>
    <row r="52" spans="2:20" ht="15.75" customHeight="1">
      <c r="B52" s="18"/>
      <c r="C52" s="51" t="s">
        <v>44</v>
      </c>
      <c r="D52" s="91" t="s">
        <v>21</v>
      </c>
      <c r="E52" s="51"/>
      <c r="F52" s="51" t="s">
        <v>44</v>
      </c>
      <c r="G52" s="85">
        <f>D35</f>
        <v>75</v>
      </c>
      <c r="H52" s="57"/>
      <c r="I52" s="58"/>
      <c r="J52" s="76"/>
      <c r="K52" s="51"/>
      <c r="L52" s="52"/>
      <c r="M52" s="52"/>
      <c r="N52" s="72">
        <f>ROUNDDOWN(SUM(N48/(1-((D40)+(D41)))),2)</f>
        <v>104.16</v>
      </c>
      <c r="O52" s="72">
        <f>ROUNDDOWN(SUM(O48/(1-(D42))),2)</f>
        <v>0</v>
      </c>
      <c r="P52" s="52"/>
      <c r="Q52" s="52"/>
      <c r="R52" s="52"/>
      <c r="S52" s="52"/>
      <c r="T52" s="52"/>
    </row>
    <row r="53" spans="2:20" ht="15.75" customHeight="1">
      <c r="B53" s="18"/>
      <c r="C53" s="51" t="s">
        <v>45</v>
      </c>
      <c r="D53" s="91" t="s">
        <v>21</v>
      </c>
      <c r="E53" s="51"/>
      <c r="F53" s="51" t="s">
        <v>45</v>
      </c>
      <c r="G53" s="85">
        <f>N49</f>
        <v>8.3328000000000007</v>
      </c>
      <c r="H53" s="57"/>
      <c r="I53" s="58"/>
      <c r="J53" s="76"/>
      <c r="K53" s="51"/>
      <c r="L53" s="52"/>
      <c r="M53" s="52"/>
      <c r="N53" s="72"/>
      <c r="O53" s="72"/>
      <c r="P53" s="52"/>
      <c r="Q53" s="52"/>
      <c r="R53" s="52"/>
      <c r="S53" s="52"/>
      <c r="T53" s="52"/>
    </row>
    <row r="54" spans="2:20" ht="15.75" customHeight="1">
      <c r="B54" s="18"/>
      <c r="C54" s="51" t="s">
        <v>46</v>
      </c>
      <c r="D54" s="91" t="s">
        <v>21</v>
      </c>
      <c r="E54" s="51"/>
      <c r="F54" s="51" t="s">
        <v>46</v>
      </c>
      <c r="G54" s="85">
        <f>N50</f>
        <v>20.832000000000001</v>
      </c>
      <c r="H54" s="57"/>
      <c r="I54" s="58"/>
      <c r="J54" s="76"/>
      <c r="K54" s="51"/>
      <c r="L54" s="52"/>
      <c r="M54" s="52"/>
      <c r="N54" s="72"/>
      <c r="O54" s="72"/>
      <c r="P54" s="52"/>
      <c r="Q54" s="52"/>
      <c r="R54" s="52"/>
      <c r="S54" s="52"/>
      <c r="T54" s="52"/>
    </row>
    <row r="55" spans="2:20" ht="15.75" customHeight="1">
      <c r="B55" s="18"/>
      <c r="C55" s="51"/>
      <c r="D55" s="77"/>
      <c r="E55" s="51"/>
      <c r="F55" s="69" t="s">
        <v>47</v>
      </c>
      <c r="G55" s="85">
        <f>O51</f>
        <v>0</v>
      </c>
      <c r="H55" s="57"/>
      <c r="I55" s="58"/>
      <c r="J55" s="51"/>
      <c r="K55" s="51"/>
      <c r="L55" s="52"/>
      <c r="M55" s="52"/>
      <c r="N55" s="72"/>
      <c r="O55" s="72"/>
      <c r="P55" s="52"/>
      <c r="Q55" s="52"/>
      <c r="R55" s="52"/>
      <c r="S55" s="52"/>
      <c r="T55" s="52"/>
    </row>
    <row r="56" spans="2:20" ht="15.75" customHeight="1">
      <c r="B56" s="18"/>
      <c r="C56" s="51"/>
      <c r="D56" s="51"/>
      <c r="E56" s="51"/>
      <c r="F56" s="51" t="s">
        <v>48</v>
      </c>
      <c r="G56" s="85">
        <f>O52+N52</f>
        <v>104.16</v>
      </c>
      <c r="H56" s="57"/>
      <c r="I56" s="58"/>
      <c r="J56" s="51"/>
      <c r="K56" s="51"/>
      <c r="L56" s="52"/>
      <c r="M56" s="52"/>
      <c r="N56" s="72">
        <f>SUM(N52*(D45/100))</f>
        <v>0.15623999999999999</v>
      </c>
      <c r="O56" s="72"/>
      <c r="P56" s="52"/>
      <c r="Q56" s="52"/>
      <c r="R56" s="52"/>
      <c r="S56" s="52"/>
      <c r="T56" s="52"/>
    </row>
    <row r="57" spans="2:20" ht="15.75" customHeight="1">
      <c r="B57" s="18"/>
      <c r="C57" s="51"/>
      <c r="D57" s="51"/>
      <c r="E57" s="51"/>
      <c r="F57" s="51"/>
      <c r="G57" s="51"/>
      <c r="H57" s="57"/>
      <c r="I57" s="58"/>
      <c r="J57" s="51"/>
      <c r="K57" s="51"/>
      <c r="L57" s="52"/>
      <c r="M57" s="52"/>
      <c r="N57" s="72"/>
      <c r="O57" s="72"/>
      <c r="P57" s="52"/>
      <c r="Q57" s="52"/>
      <c r="R57" s="52"/>
      <c r="S57" s="52"/>
      <c r="T57" s="52"/>
    </row>
    <row r="58" spans="2:20" ht="15.75" customHeight="1">
      <c r="B58" s="18"/>
      <c r="C58" s="71" t="s">
        <v>49</v>
      </c>
      <c r="D58" s="51"/>
      <c r="E58" s="51"/>
      <c r="F58" s="71" t="s">
        <v>49</v>
      </c>
      <c r="G58" s="51"/>
      <c r="H58" s="57"/>
      <c r="I58" s="58"/>
      <c r="J58" s="51"/>
      <c r="K58" s="51"/>
      <c r="L58" s="52"/>
      <c r="M58" s="52"/>
      <c r="N58" s="72">
        <f>SUM(N52+N56)</f>
        <v>104.31623999999999</v>
      </c>
      <c r="O58" s="72">
        <f>SUM(O52+O56)</f>
        <v>0</v>
      </c>
      <c r="P58" s="52"/>
      <c r="Q58" s="52"/>
      <c r="R58" s="52"/>
      <c r="S58" s="52"/>
      <c r="T58" s="52"/>
    </row>
    <row r="59" spans="2:20" ht="15.75" customHeight="1">
      <c r="B59" s="18"/>
      <c r="C59" s="51" t="s">
        <v>44</v>
      </c>
      <c r="D59" s="85">
        <f>D34</f>
        <v>100</v>
      </c>
      <c r="E59" s="51"/>
      <c r="F59" s="51" t="s">
        <v>44</v>
      </c>
      <c r="G59" s="87" t="s">
        <v>21</v>
      </c>
      <c r="H59" s="57"/>
      <c r="I59" s="58"/>
      <c r="J59" s="76"/>
      <c r="K59" s="51"/>
      <c r="L59" s="52"/>
      <c r="M59" s="52"/>
      <c r="N59" s="78"/>
      <c r="O59" s="69"/>
      <c r="P59" s="52"/>
      <c r="Q59" s="52"/>
      <c r="R59" s="52"/>
      <c r="S59" s="52"/>
      <c r="T59" s="52"/>
    </row>
    <row r="60" spans="2:20" ht="15.75" customHeight="1">
      <c r="B60" s="18"/>
      <c r="C60" s="51" t="s">
        <v>50</v>
      </c>
      <c r="D60" s="91" t="s">
        <v>21</v>
      </c>
      <c r="E60" s="51"/>
      <c r="F60" s="51" t="s">
        <v>50</v>
      </c>
      <c r="G60" s="85">
        <f>N56</f>
        <v>0.15623999999999999</v>
      </c>
      <c r="H60" s="57"/>
      <c r="I60" s="58"/>
      <c r="J60" s="76"/>
      <c r="K60" s="51"/>
      <c r="L60" s="52"/>
      <c r="M60" s="52"/>
      <c r="N60" s="69"/>
      <c r="O60" s="69"/>
      <c r="P60" s="52"/>
      <c r="Q60" s="52"/>
      <c r="R60" s="52"/>
      <c r="S60" s="52"/>
      <c r="T60" s="52"/>
    </row>
    <row r="61" spans="2:20" ht="15.75" customHeight="1">
      <c r="B61" s="18"/>
      <c r="C61" s="51"/>
      <c r="D61" s="77"/>
      <c r="E61" s="51"/>
      <c r="F61" s="51"/>
      <c r="G61" s="61"/>
      <c r="H61" s="57"/>
      <c r="I61" s="58"/>
      <c r="J61" s="51"/>
      <c r="K61" s="51"/>
      <c r="L61" s="52"/>
      <c r="M61" s="52"/>
      <c r="N61" s="52"/>
      <c r="O61" s="52"/>
      <c r="P61" s="52"/>
      <c r="Q61" s="52"/>
      <c r="R61" s="52"/>
      <c r="S61" s="52"/>
      <c r="T61" s="52"/>
    </row>
    <row r="62" spans="2:20" ht="15.75" customHeight="1">
      <c r="B62" s="18"/>
      <c r="C62" s="79" t="s">
        <v>51</v>
      </c>
      <c r="D62" s="85">
        <f>D34</f>
        <v>100</v>
      </c>
      <c r="E62" s="51"/>
      <c r="F62" s="79" t="s">
        <v>51</v>
      </c>
      <c r="G62" s="85">
        <f>SUM(G56+G60)</f>
        <v>104.31623999999999</v>
      </c>
      <c r="H62" s="57"/>
      <c r="I62" s="58"/>
      <c r="J62" s="51"/>
      <c r="K62" s="51"/>
      <c r="L62" s="52"/>
      <c r="M62" s="52"/>
      <c r="N62" s="52"/>
      <c r="O62" s="52"/>
      <c r="P62" s="52"/>
      <c r="Q62" s="52"/>
      <c r="R62" s="52"/>
      <c r="S62" s="52"/>
      <c r="T62" s="52"/>
    </row>
    <row r="63" spans="2:20" ht="15.75" customHeight="1">
      <c r="B63" s="18"/>
      <c r="C63" s="80"/>
      <c r="D63" s="61"/>
      <c r="E63" s="51"/>
      <c r="F63" s="80"/>
      <c r="G63" s="61"/>
      <c r="H63" s="57"/>
      <c r="I63" s="58"/>
      <c r="J63" s="51"/>
      <c r="K63" s="51"/>
      <c r="L63" s="52"/>
      <c r="M63" s="52"/>
      <c r="N63" s="52"/>
      <c r="O63" s="52"/>
      <c r="P63" s="52"/>
      <c r="Q63" s="52"/>
      <c r="R63" s="52"/>
      <c r="S63" s="52"/>
      <c r="T63" s="52"/>
    </row>
    <row r="64" spans="2:20" ht="15.75" customHeight="1">
      <c r="B64" s="18"/>
      <c r="C64" s="80" t="s">
        <v>52</v>
      </c>
      <c r="D64" s="85">
        <f>D34*D44%</f>
        <v>19</v>
      </c>
      <c r="E64" s="51"/>
      <c r="F64" s="80" t="s">
        <v>52</v>
      </c>
      <c r="G64" s="85">
        <f>((G62*((100-D37)/100)))*(D44/100)</f>
        <v>19.820085599999999</v>
      </c>
      <c r="H64" s="57"/>
      <c r="I64" s="58"/>
      <c r="J64" s="103" t="s">
        <v>53</v>
      </c>
      <c r="K64" s="69"/>
      <c r="L64" s="52"/>
      <c r="M64" s="52"/>
      <c r="N64" s="52"/>
      <c r="O64" s="52"/>
      <c r="P64" s="52"/>
      <c r="Q64" s="52"/>
      <c r="R64" s="52"/>
      <c r="S64" s="52"/>
      <c r="T64" s="52"/>
    </row>
    <row r="65" spans="2:20" ht="15.75" customHeight="1">
      <c r="B65" s="18"/>
      <c r="C65" s="51"/>
      <c r="D65" s="61"/>
      <c r="E65" s="51"/>
      <c r="F65" s="51"/>
      <c r="G65" s="61"/>
      <c r="H65" s="57"/>
      <c r="I65" s="58"/>
      <c r="J65" s="103"/>
      <c r="K65" s="51"/>
      <c r="L65" s="52"/>
      <c r="M65" s="52"/>
      <c r="N65" s="52"/>
      <c r="O65" s="52"/>
      <c r="P65" s="52"/>
      <c r="Q65" s="52"/>
      <c r="R65" s="52"/>
      <c r="S65" s="52"/>
      <c r="T65" s="52"/>
    </row>
    <row r="66" spans="2:20" ht="15.75" customHeight="1">
      <c r="B66" s="18"/>
      <c r="C66" s="71" t="s">
        <v>54</v>
      </c>
      <c r="D66" s="85">
        <f>SUM(D62-D64)</f>
        <v>81</v>
      </c>
      <c r="E66" s="51"/>
      <c r="F66" s="71" t="s">
        <v>54</v>
      </c>
      <c r="G66" s="85">
        <f>G62-G64</f>
        <v>84.496154399999995</v>
      </c>
      <c r="H66" s="57"/>
      <c r="I66" s="58"/>
      <c r="J66" s="51"/>
      <c r="K66" s="51"/>
      <c r="L66" s="52"/>
      <c r="M66" s="52"/>
      <c r="N66" s="52"/>
      <c r="O66" s="52"/>
      <c r="P66" s="52"/>
      <c r="Q66" s="52"/>
      <c r="R66" s="52"/>
      <c r="S66" s="52"/>
      <c r="T66" s="52"/>
    </row>
    <row r="67" spans="2:20" ht="15.75" customHeight="1">
      <c r="B67" s="18"/>
      <c r="C67" s="51"/>
      <c r="D67" s="51"/>
      <c r="E67" s="51"/>
      <c r="F67" s="51"/>
      <c r="G67" s="51"/>
      <c r="H67" s="57"/>
      <c r="I67" s="58"/>
      <c r="J67" s="51"/>
      <c r="K67" s="51"/>
      <c r="L67" s="52"/>
      <c r="M67" s="52"/>
      <c r="N67" s="52"/>
      <c r="O67" s="52"/>
      <c r="P67" s="52"/>
      <c r="Q67" s="52"/>
      <c r="R67" s="52"/>
      <c r="S67" s="52"/>
      <c r="T67" s="52"/>
    </row>
    <row r="68" spans="2:20" ht="15.75" customHeight="1">
      <c r="B68" s="18"/>
      <c r="C68" s="100" t="s">
        <v>55</v>
      </c>
      <c r="D68" s="100"/>
      <c r="E68" s="100"/>
      <c r="F68" s="100"/>
      <c r="G68" s="101">
        <f>G66-D66</f>
        <v>3.4961543999999947</v>
      </c>
      <c r="H68" s="57"/>
      <c r="I68" s="58"/>
      <c r="J68" s="51"/>
      <c r="K68" s="51"/>
      <c r="L68" s="52"/>
      <c r="M68" s="81"/>
      <c r="N68" s="52"/>
      <c r="O68" s="52"/>
      <c r="P68" s="52"/>
      <c r="Q68" s="52"/>
      <c r="R68" s="52"/>
      <c r="S68" s="52"/>
      <c r="T68" s="52"/>
    </row>
    <row r="69" spans="2:20" s="16" customFormat="1" ht="15.75" customHeight="1">
      <c r="B69" s="18"/>
      <c r="C69" s="100"/>
      <c r="D69" s="100"/>
      <c r="E69" s="100"/>
      <c r="F69" s="100"/>
      <c r="G69" s="102"/>
      <c r="H69" s="57"/>
      <c r="I69" s="58"/>
      <c r="J69" s="51"/>
      <c r="K69" s="51"/>
      <c r="L69" s="52"/>
      <c r="M69" s="52"/>
      <c r="N69" s="81"/>
      <c r="O69" s="81"/>
      <c r="P69" s="81"/>
      <c r="Q69" s="81"/>
      <c r="R69" s="81"/>
      <c r="S69" s="81"/>
      <c r="T69" s="81"/>
    </row>
    <row r="70" spans="2:20" ht="15.75" customHeight="1">
      <c r="B70" s="18"/>
      <c r="C70" s="51"/>
      <c r="D70" s="51"/>
      <c r="E70" s="51"/>
      <c r="F70" s="51"/>
      <c r="G70" s="51"/>
      <c r="H70" s="57"/>
      <c r="I70" s="58"/>
      <c r="J70" s="51"/>
      <c r="K70" s="51"/>
      <c r="L70" s="52"/>
      <c r="M70" s="52"/>
      <c r="N70" s="52"/>
      <c r="O70" s="52"/>
      <c r="P70" s="52"/>
      <c r="Q70" s="52"/>
      <c r="R70" s="52"/>
      <c r="S70" s="52"/>
      <c r="T70" s="52"/>
    </row>
    <row r="71" spans="2:20" ht="15.75" customHeight="1">
      <c r="B71" s="18"/>
      <c r="C71" s="92" t="s">
        <v>56</v>
      </c>
      <c r="D71" s="51"/>
      <c r="E71" s="51"/>
      <c r="F71" s="51"/>
      <c r="G71" s="51"/>
      <c r="H71" s="57"/>
      <c r="I71" s="58"/>
      <c r="J71" s="51"/>
      <c r="K71" s="51"/>
      <c r="L71" s="52"/>
      <c r="M71" s="52"/>
      <c r="N71" s="52"/>
      <c r="O71" s="52"/>
      <c r="P71" s="52"/>
      <c r="Q71" s="52"/>
      <c r="R71" s="52"/>
      <c r="S71" s="52"/>
      <c r="T71" s="52"/>
    </row>
    <row r="72" spans="2:20" ht="15.75" customHeight="1">
      <c r="B72" s="18"/>
      <c r="C72" s="51"/>
      <c r="D72" s="51"/>
      <c r="E72" s="51"/>
      <c r="F72" s="51"/>
      <c r="G72" s="51"/>
      <c r="H72" s="57"/>
      <c r="I72" s="58"/>
      <c r="J72" s="51"/>
      <c r="K72" s="51"/>
      <c r="L72" s="52"/>
      <c r="M72" s="52"/>
      <c r="N72" s="52"/>
      <c r="O72" s="52"/>
      <c r="P72" s="52"/>
      <c r="Q72" s="52"/>
      <c r="R72" s="52"/>
      <c r="S72" s="52"/>
      <c r="T72" s="52"/>
    </row>
    <row r="73" spans="2:20" ht="15.75" customHeight="1">
      <c r="B73" s="18"/>
      <c r="C73" s="69" t="s">
        <v>57</v>
      </c>
      <c r="D73" s="51"/>
      <c r="E73" s="51"/>
      <c r="F73" s="51"/>
      <c r="G73" s="51"/>
      <c r="H73" s="57"/>
      <c r="I73" s="58"/>
      <c r="J73" s="51"/>
      <c r="K73" s="51"/>
      <c r="L73" s="52"/>
      <c r="M73" s="52"/>
      <c r="N73" s="52"/>
      <c r="O73" s="52"/>
      <c r="P73" s="52"/>
      <c r="Q73" s="52"/>
      <c r="R73" s="52"/>
      <c r="S73" s="52"/>
      <c r="T73" s="52"/>
    </row>
    <row r="74" spans="2:20" ht="15.75" customHeight="1">
      <c r="B74" s="18"/>
      <c r="C74" s="94" t="s">
        <v>58</v>
      </c>
      <c r="D74" s="94"/>
      <c r="E74" s="94"/>
      <c r="F74" s="94"/>
      <c r="G74" s="94"/>
      <c r="H74" s="57"/>
      <c r="I74" s="58"/>
      <c r="J74" s="51"/>
      <c r="K74" s="51"/>
      <c r="L74" s="52"/>
      <c r="M74" s="52"/>
      <c r="N74" s="52"/>
      <c r="O74" s="52"/>
      <c r="P74" s="52"/>
      <c r="Q74" s="52"/>
      <c r="R74" s="52"/>
      <c r="S74" s="52"/>
      <c r="T74" s="52"/>
    </row>
    <row r="75" spans="2:20" ht="15.75" customHeight="1">
      <c r="B75" s="18"/>
      <c r="C75" s="94"/>
      <c r="D75" s="94"/>
      <c r="E75" s="94"/>
      <c r="F75" s="94"/>
      <c r="G75" s="94"/>
      <c r="H75" s="57"/>
      <c r="I75" s="58"/>
      <c r="J75" s="51"/>
      <c r="K75" s="51"/>
      <c r="L75" s="52"/>
      <c r="M75" s="52"/>
      <c r="N75" s="52"/>
      <c r="O75" s="52"/>
      <c r="P75" s="52"/>
      <c r="Q75" s="52"/>
      <c r="R75" s="52"/>
      <c r="S75" s="52"/>
      <c r="T75" s="52"/>
    </row>
    <row r="76" spans="2:20" ht="15.75" customHeight="1">
      <c r="B76" s="18"/>
      <c r="C76" s="98" t="s">
        <v>59</v>
      </c>
      <c r="D76" s="98"/>
      <c r="E76" s="98"/>
      <c r="F76" s="98"/>
      <c r="G76" s="98"/>
      <c r="H76" s="57"/>
      <c r="I76" s="58"/>
      <c r="J76" s="82"/>
      <c r="K76" s="82"/>
      <c r="L76" s="52"/>
      <c r="M76" s="52"/>
      <c r="N76" s="52"/>
      <c r="O76" s="52"/>
      <c r="P76" s="52"/>
      <c r="Q76" s="52"/>
      <c r="R76" s="52"/>
      <c r="S76" s="52"/>
      <c r="T76" s="52"/>
    </row>
    <row r="77" spans="2:20" ht="15.75" customHeight="1">
      <c r="B77" s="18"/>
      <c r="C77" s="98"/>
      <c r="D77" s="98"/>
      <c r="E77" s="98"/>
      <c r="F77" s="98"/>
      <c r="G77" s="98"/>
      <c r="H77" s="51"/>
      <c r="I77" s="51"/>
      <c r="J77" s="51"/>
      <c r="K77" s="51"/>
      <c r="L77" s="52"/>
      <c r="M77" s="52"/>
      <c r="N77" s="52"/>
      <c r="O77" s="52"/>
      <c r="P77" s="52"/>
      <c r="Q77" s="52"/>
      <c r="R77" s="52"/>
      <c r="S77" s="52"/>
      <c r="T77" s="52"/>
    </row>
    <row r="78" spans="2:20" ht="15.75" customHeight="1">
      <c r="B78" s="18"/>
      <c r="C78" s="18"/>
      <c r="D78" s="18"/>
      <c r="E78" s="18"/>
      <c r="F78" s="18"/>
      <c r="G78" s="18"/>
      <c r="H78" s="18"/>
      <c r="I78" s="18"/>
      <c r="J78" s="18"/>
      <c r="K78" s="18"/>
    </row>
  </sheetData>
  <sheetProtection selectLockedCells="1"/>
  <mergeCells count="12">
    <mergeCell ref="C76:G77"/>
    <mergeCell ref="C37:C38"/>
    <mergeCell ref="C68:F69"/>
    <mergeCell ref="G68:G69"/>
    <mergeCell ref="J44:J45"/>
    <mergeCell ref="J64:J65"/>
    <mergeCell ref="C12:G13"/>
    <mergeCell ref="C74:G75"/>
    <mergeCell ref="C10:G10"/>
    <mergeCell ref="C26:G26"/>
    <mergeCell ref="C28:G30"/>
    <mergeCell ref="C24:F24"/>
  </mergeCells>
  <dataValidations count="4">
    <dataValidation type="list" allowBlank="1" showInputMessage="1" showErrorMessage="1" sqref="D40" xr:uid="{11E9DB1F-ED96-48A2-A227-B3EDF21F94B8}">
      <formula1>$O$40:$O$42</formula1>
    </dataValidation>
    <dataValidation type="list" allowBlank="1" showInputMessage="1" showErrorMessage="1" sqref="D41" xr:uid="{CF7C654D-6142-431D-A9E4-0D3B9A933519}">
      <formula1>$P$40:$P$41</formula1>
    </dataValidation>
    <dataValidation type="list" allowBlank="1" showInputMessage="1" showErrorMessage="1" sqref="D42" xr:uid="{283A3243-C4F4-49B9-B865-BCE4E1D268C2}">
      <formula1>$Q$40:$Q$43</formula1>
    </dataValidation>
    <dataValidation type="list" allowBlank="1" showInputMessage="1" showErrorMessage="1" sqref="D45" xr:uid="{400B2DC0-D428-426C-85DA-1285D800D539}">
      <formula1>$R$40:$R$41</formula1>
    </dataValidation>
  </dataValidations>
  <pageMargins left="0.39370078740157483" right="0.39370078740157483" top="0.39370078740157483" bottom="0.39370078740157483" header="0.31496062992125984" footer="0.31496062992125984"/>
  <pageSetup paperSize="9"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CF5B0-0E83-4B73-8626-84FEBB8C265D}">
  <dimension ref="B2:R16"/>
  <sheetViews>
    <sheetView workbookViewId="0">
      <selection activeCell="B29" sqref="B29"/>
    </sheetView>
  </sheetViews>
  <sheetFormatPr defaultRowHeight="14.45"/>
  <cols>
    <col min="2" max="2" width="54.7109375" customWidth="1"/>
    <col min="3" max="3" width="27.85546875" style="2" customWidth="1"/>
    <col min="5" max="5" width="33.28515625" customWidth="1"/>
    <col min="7" max="7" width="10.5703125" bestFit="1" customWidth="1"/>
    <col min="13" max="14" width="10.5703125" bestFit="1" customWidth="1"/>
    <col min="15" max="15" width="11.42578125" bestFit="1" customWidth="1"/>
    <col min="17" max="17" width="10.85546875" bestFit="1" customWidth="1"/>
    <col min="18" max="18" width="9.85546875" bestFit="1" customWidth="1"/>
    <col min="19" max="19" width="10.5703125" bestFit="1" customWidth="1"/>
  </cols>
  <sheetData>
    <row r="2" spans="2:18">
      <c r="B2" t="s">
        <v>60</v>
      </c>
      <c r="H2" s="4" t="s">
        <v>61</v>
      </c>
      <c r="I2" s="4"/>
      <c r="J2" s="4"/>
      <c r="K2" s="4"/>
    </row>
    <row r="4" spans="2:18">
      <c r="B4" t="s">
        <v>62</v>
      </c>
      <c r="H4" s="4" t="s">
        <v>63</v>
      </c>
      <c r="I4" s="4"/>
      <c r="J4" s="4"/>
      <c r="K4" s="4"/>
    </row>
    <row r="8" spans="2:18" ht="15.6">
      <c r="B8" s="3" t="s">
        <v>64</v>
      </c>
      <c r="C8" s="5">
        <v>100000</v>
      </c>
      <c r="G8" s="9" t="s">
        <v>65</v>
      </c>
      <c r="H8" s="9" t="s">
        <v>10</v>
      </c>
      <c r="R8" t="s">
        <v>2</v>
      </c>
    </row>
    <row r="9" spans="2:18" ht="15.6">
      <c r="B9" s="3" t="s">
        <v>66</v>
      </c>
      <c r="C9" s="5">
        <f>IF(C8/3&gt;40000,40000,C8/3)</f>
        <v>33333.333333333336</v>
      </c>
      <c r="E9" s="9" t="s">
        <v>67</v>
      </c>
      <c r="G9" s="9" t="s">
        <v>68</v>
      </c>
      <c r="H9" s="9" t="s">
        <v>69</v>
      </c>
      <c r="M9" t="s">
        <v>4</v>
      </c>
      <c r="N9" t="s">
        <v>5</v>
      </c>
      <c r="O9" s="2">
        <f>C8</f>
        <v>100000</v>
      </c>
      <c r="P9" s="1">
        <v>0.6</v>
      </c>
      <c r="Q9" s="2">
        <f>P9*O9</f>
        <v>60000</v>
      </c>
      <c r="R9" s="2">
        <v>36000</v>
      </c>
    </row>
    <row r="10" spans="2:18">
      <c r="C10" s="6"/>
      <c r="N10" t="s">
        <v>6</v>
      </c>
      <c r="Q10" s="2">
        <v>36000</v>
      </c>
    </row>
    <row r="11" spans="2:18">
      <c r="C11" s="6"/>
      <c r="M11" t="s">
        <v>7</v>
      </c>
      <c r="N11" t="s">
        <v>8</v>
      </c>
      <c r="O11" s="2">
        <f>C8-60000</f>
        <v>40000</v>
      </c>
      <c r="P11" s="1">
        <v>0.5</v>
      </c>
      <c r="Q11" s="2">
        <f>O11*P11</f>
        <v>20000</v>
      </c>
      <c r="R11" s="2">
        <v>90000</v>
      </c>
    </row>
    <row r="12" spans="2:18" ht="15.6">
      <c r="C12" s="7" t="s">
        <v>70</v>
      </c>
      <c r="E12" t="s">
        <v>71</v>
      </c>
      <c r="N12" t="s">
        <v>11</v>
      </c>
      <c r="Q12" s="2">
        <v>90000</v>
      </c>
    </row>
    <row r="13" spans="2:18" ht="15.6">
      <c r="B13" s="3" t="s">
        <v>72</v>
      </c>
      <c r="C13" s="5">
        <f>C8*80%</f>
        <v>80000</v>
      </c>
      <c r="E13" s="5">
        <f>IF(C8&gt;240000,Q13,IF(C8&gt;60000,SUM(Q10:Q11),Q9))</f>
        <v>56000</v>
      </c>
      <c r="G13" s="9" t="s">
        <v>73</v>
      </c>
      <c r="H13" s="9" t="s">
        <v>74</v>
      </c>
      <c r="M13" t="s">
        <v>14</v>
      </c>
      <c r="N13" t="s">
        <v>15</v>
      </c>
      <c r="O13" s="2"/>
      <c r="P13" s="1"/>
      <c r="Q13" s="2">
        <f>SUM(R9:R11)</f>
        <v>126000</v>
      </c>
    </row>
    <row r="14" spans="2:18" ht="15.6">
      <c r="B14" s="3"/>
      <c r="C14" s="5"/>
    </row>
    <row r="15" spans="2:18" ht="15.6">
      <c r="B15" s="3" t="s">
        <v>20</v>
      </c>
      <c r="C15" s="5">
        <f>C9</f>
        <v>33333.333333333336</v>
      </c>
      <c r="E15" t="s">
        <v>21</v>
      </c>
      <c r="G15" s="9" t="s">
        <v>68</v>
      </c>
      <c r="H15" s="9" t="s">
        <v>69</v>
      </c>
    </row>
    <row r="16" spans="2:18" ht="15.6">
      <c r="B16" s="3" t="s">
        <v>75</v>
      </c>
      <c r="C16" s="8">
        <f>C13+C15</f>
        <v>113333.33333333334</v>
      </c>
      <c r="E16" s="5">
        <f>E13</f>
        <v>56000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BEE19-7F1C-417B-8AD1-F7AB2627845D}">
  <sheetPr>
    <pageSetUpPr autoPageBreaks="0" fitToPage="1"/>
  </sheetPr>
  <dimension ref="A1:Y122"/>
  <sheetViews>
    <sheetView showGridLines="0" workbookViewId="0">
      <selection activeCell="A35" sqref="A35"/>
    </sheetView>
  </sheetViews>
  <sheetFormatPr defaultRowHeight="14.1"/>
  <cols>
    <col min="1" max="1" width="5.5703125" style="10" customWidth="1"/>
    <col min="2" max="2" width="45.5703125" style="10" customWidth="1"/>
    <col min="3" max="3" width="20.5703125" style="10" customWidth="1"/>
    <col min="4" max="4" width="15.5703125" style="10" customWidth="1"/>
    <col min="5" max="5" width="40.5703125" style="10" customWidth="1"/>
    <col min="6" max="6" width="20.5703125" style="10" customWidth="1"/>
    <col min="7" max="7" width="5.5703125" style="10" customWidth="1"/>
    <col min="8" max="8" width="65.5703125" style="10" customWidth="1"/>
    <col min="9" max="9" width="10.5703125" style="10" customWidth="1"/>
    <col min="10" max="12" width="8.7109375" style="10"/>
    <col min="13" max="14" width="9.140625" style="10" bestFit="1" customWidth="1"/>
    <col min="15" max="16" width="8.7109375" style="10"/>
    <col min="17" max="17" width="17.85546875" style="10" bestFit="1" customWidth="1"/>
    <col min="18" max="18" width="9.140625" style="10" bestFit="1" customWidth="1"/>
    <col min="19" max="19" width="17.85546875" style="10" bestFit="1" customWidth="1"/>
    <col min="20" max="20" width="29.42578125" style="10" bestFit="1" customWidth="1"/>
    <col min="21" max="22" width="11.85546875" style="10" bestFit="1" customWidth="1"/>
    <col min="23" max="23" width="4.85546875" style="10" bestFit="1" customWidth="1"/>
    <col min="24" max="24" width="11.85546875" style="10" bestFit="1" customWidth="1"/>
    <col min="25" max="25" width="10.7109375" style="10" bestFit="1" customWidth="1"/>
    <col min="26" max="259" width="8.7109375" style="10"/>
    <col min="260" max="260" width="36.42578125" style="10" customWidth="1"/>
    <col min="261" max="261" width="13.5703125" style="10" customWidth="1"/>
    <col min="262" max="262" width="18.42578125" style="10" customWidth="1"/>
    <col min="263" max="263" width="15.140625" style="10" customWidth="1"/>
    <col min="264" max="264" width="36.140625" style="10" customWidth="1"/>
    <col min="265" max="265" width="11.42578125" style="10" customWidth="1"/>
    <col min="266" max="515" width="8.7109375" style="10"/>
    <col min="516" max="516" width="36.42578125" style="10" customWidth="1"/>
    <col min="517" max="517" width="13.5703125" style="10" customWidth="1"/>
    <col min="518" max="518" width="18.42578125" style="10" customWidth="1"/>
    <col min="519" max="519" width="15.140625" style="10" customWidth="1"/>
    <col min="520" max="520" width="36.140625" style="10" customWidth="1"/>
    <col min="521" max="521" width="11.42578125" style="10" customWidth="1"/>
    <col min="522" max="771" width="8.7109375" style="10"/>
    <col min="772" max="772" width="36.42578125" style="10" customWidth="1"/>
    <col min="773" max="773" width="13.5703125" style="10" customWidth="1"/>
    <col min="774" max="774" width="18.42578125" style="10" customWidth="1"/>
    <col min="775" max="775" width="15.140625" style="10" customWidth="1"/>
    <col min="776" max="776" width="36.140625" style="10" customWidth="1"/>
    <col min="777" max="777" width="11.42578125" style="10" customWidth="1"/>
    <col min="778" max="1027" width="8.7109375" style="10"/>
    <col min="1028" max="1028" width="36.42578125" style="10" customWidth="1"/>
    <col min="1029" max="1029" width="13.5703125" style="10" customWidth="1"/>
    <col min="1030" max="1030" width="18.42578125" style="10" customWidth="1"/>
    <col min="1031" max="1031" width="15.140625" style="10" customWidth="1"/>
    <col min="1032" max="1032" width="36.140625" style="10" customWidth="1"/>
    <col min="1033" max="1033" width="11.42578125" style="10" customWidth="1"/>
    <col min="1034" max="1283" width="8.7109375" style="10"/>
    <col min="1284" max="1284" width="36.42578125" style="10" customWidth="1"/>
    <col min="1285" max="1285" width="13.5703125" style="10" customWidth="1"/>
    <col min="1286" max="1286" width="18.42578125" style="10" customWidth="1"/>
    <col min="1287" max="1287" width="15.140625" style="10" customWidth="1"/>
    <col min="1288" max="1288" width="36.140625" style="10" customWidth="1"/>
    <col min="1289" max="1289" width="11.42578125" style="10" customWidth="1"/>
    <col min="1290" max="1539" width="8.7109375" style="10"/>
    <col min="1540" max="1540" width="36.42578125" style="10" customWidth="1"/>
    <col min="1541" max="1541" width="13.5703125" style="10" customWidth="1"/>
    <col min="1542" max="1542" width="18.42578125" style="10" customWidth="1"/>
    <col min="1543" max="1543" width="15.140625" style="10" customWidth="1"/>
    <col min="1544" max="1544" width="36.140625" style="10" customWidth="1"/>
    <col min="1545" max="1545" width="11.42578125" style="10" customWidth="1"/>
    <col min="1546" max="1795" width="8.7109375" style="10"/>
    <col min="1796" max="1796" width="36.42578125" style="10" customWidth="1"/>
    <col min="1797" max="1797" width="13.5703125" style="10" customWidth="1"/>
    <col min="1798" max="1798" width="18.42578125" style="10" customWidth="1"/>
    <col min="1799" max="1799" width="15.140625" style="10" customWidth="1"/>
    <col min="1800" max="1800" width="36.140625" style="10" customWidth="1"/>
    <col min="1801" max="1801" width="11.42578125" style="10" customWidth="1"/>
    <col min="1802" max="2051" width="8.7109375" style="10"/>
    <col min="2052" max="2052" width="36.42578125" style="10" customWidth="1"/>
    <col min="2053" max="2053" width="13.5703125" style="10" customWidth="1"/>
    <col min="2054" max="2054" width="18.42578125" style="10" customWidth="1"/>
    <col min="2055" max="2055" width="15.140625" style="10" customWidth="1"/>
    <col min="2056" max="2056" width="36.140625" style="10" customWidth="1"/>
    <col min="2057" max="2057" width="11.42578125" style="10" customWidth="1"/>
    <col min="2058" max="2307" width="8.7109375" style="10"/>
    <col min="2308" max="2308" width="36.42578125" style="10" customWidth="1"/>
    <col min="2309" max="2309" width="13.5703125" style="10" customWidth="1"/>
    <col min="2310" max="2310" width="18.42578125" style="10" customWidth="1"/>
    <col min="2311" max="2311" width="15.140625" style="10" customWidth="1"/>
    <col min="2312" max="2312" width="36.140625" style="10" customWidth="1"/>
    <col min="2313" max="2313" width="11.42578125" style="10" customWidth="1"/>
    <col min="2314" max="2563" width="8.7109375" style="10"/>
    <col min="2564" max="2564" width="36.42578125" style="10" customWidth="1"/>
    <col min="2565" max="2565" width="13.5703125" style="10" customWidth="1"/>
    <col min="2566" max="2566" width="18.42578125" style="10" customWidth="1"/>
    <col min="2567" max="2567" width="15.140625" style="10" customWidth="1"/>
    <col min="2568" max="2568" width="36.140625" style="10" customWidth="1"/>
    <col min="2569" max="2569" width="11.42578125" style="10" customWidth="1"/>
    <col min="2570" max="2819" width="8.7109375" style="10"/>
    <col min="2820" max="2820" width="36.42578125" style="10" customWidth="1"/>
    <col min="2821" max="2821" width="13.5703125" style="10" customWidth="1"/>
    <col min="2822" max="2822" width="18.42578125" style="10" customWidth="1"/>
    <col min="2823" max="2823" width="15.140625" style="10" customWidth="1"/>
    <col min="2824" max="2824" width="36.140625" style="10" customWidth="1"/>
    <col min="2825" max="2825" width="11.42578125" style="10" customWidth="1"/>
    <col min="2826" max="3075" width="8.7109375" style="10"/>
    <col min="3076" max="3076" width="36.42578125" style="10" customWidth="1"/>
    <col min="3077" max="3077" width="13.5703125" style="10" customWidth="1"/>
    <col min="3078" max="3078" width="18.42578125" style="10" customWidth="1"/>
    <col min="3079" max="3079" width="15.140625" style="10" customWidth="1"/>
    <col min="3080" max="3080" width="36.140625" style="10" customWidth="1"/>
    <col min="3081" max="3081" width="11.42578125" style="10" customWidth="1"/>
    <col min="3082" max="3331" width="8.7109375" style="10"/>
    <col min="3332" max="3332" width="36.42578125" style="10" customWidth="1"/>
    <col min="3333" max="3333" width="13.5703125" style="10" customWidth="1"/>
    <col min="3334" max="3334" width="18.42578125" style="10" customWidth="1"/>
    <col min="3335" max="3335" width="15.140625" style="10" customWidth="1"/>
    <col min="3336" max="3336" width="36.140625" style="10" customWidth="1"/>
    <col min="3337" max="3337" width="11.42578125" style="10" customWidth="1"/>
    <col min="3338" max="3587" width="8.7109375" style="10"/>
    <col min="3588" max="3588" width="36.42578125" style="10" customWidth="1"/>
    <col min="3589" max="3589" width="13.5703125" style="10" customWidth="1"/>
    <col min="3590" max="3590" width="18.42578125" style="10" customWidth="1"/>
    <col min="3591" max="3591" width="15.140625" style="10" customWidth="1"/>
    <col min="3592" max="3592" width="36.140625" style="10" customWidth="1"/>
    <col min="3593" max="3593" width="11.42578125" style="10" customWidth="1"/>
    <col min="3594" max="3843" width="8.7109375" style="10"/>
    <col min="3844" max="3844" width="36.42578125" style="10" customWidth="1"/>
    <col min="3845" max="3845" width="13.5703125" style="10" customWidth="1"/>
    <col min="3846" max="3846" width="18.42578125" style="10" customWidth="1"/>
    <col min="3847" max="3847" width="15.140625" style="10" customWidth="1"/>
    <col min="3848" max="3848" width="36.140625" style="10" customWidth="1"/>
    <col min="3849" max="3849" width="11.42578125" style="10" customWidth="1"/>
    <col min="3850" max="4099" width="8.7109375" style="10"/>
    <col min="4100" max="4100" width="36.42578125" style="10" customWidth="1"/>
    <col min="4101" max="4101" width="13.5703125" style="10" customWidth="1"/>
    <col min="4102" max="4102" width="18.42578125" style="10" customWidth="1"/>
    <col min="4103" max="4103" width="15.140625" style="10" customWidth="1"/>
    <col min="4104" max="4104" width="36.140625" style="10" customWidth="1"/>
    <col min="4105" max="4105" width="11.42578125" style="10" customWidth="1"/>
    <col min="4106" max="4355" width="8.7109375" style="10"/>
    <col min="4356" max="4356" width="36.42578125" style="10" customWidth="1"/>
    <col min="4357" max="4357" width="13.5703125" style="10" customWidth="1"/>
    <col min="4358" max="4358" width="18.42578125" style="10" customWidth="1"/>
    <col min="4359" max="4359" width="15.140625" style="10" customWidth="1"/>
    <col min="4360" max="4360" width="36.140625" style="10" customWidth="1"/>
    <col min="4361" max="4361" width="11.42578125" style="10" customWidth="1"/>
    <col min="4362" max="4611" width="8.7109375" style="10"/>
    <col min="4612" max="4612" width="36.42578125" style="10" customWidth="1"/>
    <col min="4613" max="4613" width="13.5703125" style="10" customWidth="1"/>
    <col min="4614" max="4614" width="18.42578125" style="10" customWidth="1"/>
    <col min="4615" max="4615" width="15.140625" style="10" customWidth="1"/>
    <col min="4616" max="4616" width="36.140625" style="10" customWidth="1"/>
    <col min="4617" max="4617" width="11.42578125" style="10" customWidth="1"/>
    <col min="4618" max="4867" width="8.7109375" style="10"/>
    <col min="4868" max="4868" width="36.42578125" style="10" customWidth="1"/>
    <col min="4869" max="4869" width="13.5703125" style="10" customWidth="1"/>
    <col min="4870" max="4870" width="18.42578125" style="10" customWidth="1"/>
    <col min="4871" max="4871" width="15.140625" style="10" customWidth="1"/>
    <col min="4872" max="4872" width="36.140625" style="10" customWidth="1"/>
    <col min="4873" max="4873" width="11.42578125" style="10" customWidth="1"/>
    <col min="4874" max="5123" width="8.7109375" style="10"/>
    <col min="5124" max="5124" width="36.42578125" style="10" customWidth="1"/>
    <col min="5125" max="5125" width="13.5703125" style="10" customWidth="1"/>
    <col min="5126" max="5126" width="18.42578125" style="10" customWidth="1"/>
    <col min="5127" max="5127" width="15.140625" style="10" customWidth="1"/>
    <col min="5128" max="5128" width="36.140625" style="10" customWidth="1"/>
    <col min="5129" max="5129" width="11.42578125" style="10" customWidth="1"/>
    <col min="5130" max="5379" width="8.7109375" style="10"/>
    <col min="5380" max="5380" width="36.42578125" style="10" customWidth="1"/>
    <col min="5381" max="5381" width="13.5703125" style="10" customWidth="1"/>
    <col min="5382" max="5382" width="18.42578125" style="10" customWidth="1"/>
    <col min="5383" max="5383" width="15.140625" style="10" customWidth="1"/>
    <col min="5384" max="5384" width="36.140625" style="10" customWidth="1"/>
    <col min="5385" max="5385" width="11.42578125" style="10" customWidth="1"/>
    <col min="5386" max="5635" width="8.7109375" style="10"/>
    <col min="5636" max="5636" width="36.42578125" style="10" customWidth="1"/>
    <col min="5637" max="5637" width="13.5703125" style="10" customWidth="1"/>
    <col min="5638" max="5638" width="18.42578125" style="10" customWidth="1"/>
    <col min="5639" max="5639" width="15.140625" style="10" customWidth="1"/>
    <col min="5640" max="5640" width="36.140625" style="10" customWidth="1"/>
    <col min="5641" max="5641" width="11.42578125" style="10" customWidth="1"/>
    <col min="5642" max="5891" width="8.7109375" style="10"/>
    <col min="5892" max="5892" width="36.42578125" style="10" customWidth="1"/>
    <col min="5893" max="5893" width="13.5703125" style="10" customWidth="1"/>
    <col min="5894" max="5894" width="18.42578125" style="10" customWidth="1"/>
    <col min="5895" max="5895" width="15.140625" style="10" customWidth="1"/>
    <col min="5896" max="5896" width="36.140625" style="10" customWidth="1"/>
    <col min="5897" max="5897" width="11.42578125" style="10" customWidth="1"/>
    <col min="5898" max="6147" width="8.7109375" style="10"/>
    <col min="6148" max="6148" width="36.42578125" style="10" customWidth="1"/>
    <col min="6149" max="6149" width="13.5703125" style="10" customWidth="1"/>
    <col min="6150" max="6150" width="18.42578125" style="10" customWidth="1"/>
    <col min="6151" max="6151" width="15.140625" style="10" customWidth="1"/>
    <col min="6152" max="6152" width="36.140625" style="10" customWidth="1"/>
    <col min="6153" max="6153" width="11.42578125" style="10" customWidth="1"/>
    <col min="6154" max="6403" width="8.7109375" style="10"/>
    <col min="6404" max="6404" width="36.42578125" style="10" customWidth="1"/>
    <col min="6405" max="6405" width="13.5703125" style="10" customWidth="1"/>
    <col min="6406" max="6406" width="18.42578125" style="10" customWidth="1"/>
    <col min="6407" max="6407" width="15.140625" style="10" customWidth="1"/>
    <col min="6408" max="6408" width="36.140625" style="10" customWidth="1"/>
    <col min="6409" max="6409" width="11.42578125" style="10" customWidth="1"/>
    <col min="6410" max="6659" width="8.7109375" style="10"/>
    <col min="6660" max="6660" width="36.42578125" style="10" customWidth="1"/>
    <col min="6661" max="6661" width="13.5703125" style="10" customWidth="1"/>
    <col min="6662" max="6662" width="18.42578125" style="10" customWidth="1"/>
    <col min="6663" max="6663" width="15.140625" style="10" customWidth="1"/>
    <col min="6664" max="6664" width="36.140625" style="10" customWidth="1"/>
    <col min="6665" max="6665" width="11.42578125" style="10" customWidth="1"/>
    <col min="6666" max="6915" width="8.7109375" style="10"/>
    <col min="6916" max="6916" width="36.42578125" style="10" customWidth="1"/>
    <col min="6917" max="6917" width="13.5703125" style="10" customWidth="1"/>
    <col min="6918" max="6918" width="18.42578125" style="10" customWidth="1"/>
    <col min="6919" max="6919" width="15.140625" style="10" customWidth="1"/>
    <col min="6920" max="6920" width="36.140625" style="10" customWidth="1"/>
    <col min="6921" max="6921" width="11.42578125" style="10" customWidth="1"/>
    <col min="6922" max="7171" width="8.7109375" style="10"/>
    <col min="7172" max="7172" width="36.42578125" style="10" customWidth="1"/>
    <col min="7173" max="7173" width="13.5703125" style="10" customWidth="1"/>
    <col min="7174" max="7174" width="18.42578125" style="10" customWidth="1"/>
    <col min="7175" max="7175" width="15.140625" style="10" customWidth="1"/>
    <col min="7176" max="7176" width="36.140625" style="10" customWidth="1"/>
    <col min="7177" max="7177" width="11.42578125" style="10" customWidth="1"/>
    <col min="7178" max="7427" width="8.7109375" style="10"/>
    <col min="7428" max="7428" width="36.42578125" style="10" customWidth="1"/>
    <col min="7429" max="7429" width="13.5703125" style="10" customWidth="1"/>
    <col min="7430" max="7430" width="18.42578125" style="10" customWidth="1"/>
    <col min="7431" max="7431" width="15.140625" style="10" customWidth="1"/>
    <col min="7432" max="7432" width="36.140625" style="10" customWidth="1"/>
    <col min="7433" max="7433" width="11.42578125" style="10" customWidth="1"/>
    <col min="7434" max="7683" width="8.7109375" style="10"/>
    <col min="7684" max="7684" width="36.42578125" style="10" customWidth="1"/>
    <col min="7685" max="7685" width="13.5703125" style="10" customWidth="1"/>
    <col min="7686" max="7686" width="18.42578125" style="10" customWidth="1"/>
    <col min="7687" max="7687" width="15.140625" style="10" customWidth="1"/>
    <col min="7688" max="7688" width="36.140625" style="10" customWidth="1"/>
    <col min="7689" max="7689" width="11.42578125" style="10" customWidth="1"/>
    <col min="7690" max="7939" width="8.7109375" style="10"/>
    <col min="7940" max="7940" width="36.42578125" style="10" customWidth="1"/>
    <col min="7941" max="7941" width="13.5703125" style="10" customWidth="1"/>
    <col min="7942" max="7942" width="18.42578125" style="10" customWidth="1"/>
    <col min="7943" max="7943" width="15.140625" style="10" customWidth="1"/>
    <col min="7944" max="7944" width="36.140625" style="10" customWidth="1"/>
    <col min="7945" max="7945" width="11.42578125" style="10" customWidth="1"/>
    <col min="7946" max="8195" width="8.7109375" style="10"/>
    <col min="8196" max="8196" width="36.42578125" style="10" customWidth="1"/>
    <col min="8197" max="8197" width="13.5703125" style="10" customWidth="1"/>
    <col min="8198" max="8198" width="18.42578125" style="10" customWidth="1"/>
    <col min="8199" max="8199" width="15.140625" style="10" customWidth="1"/>
    <col min="8200" max="8200" width="36.140625" style="10" customWidth="1"/>
    <col min="8201" max="8201" width="11.42578125" style="10" customWidth="1"/>
    <col min="8202" max="8451" width="8.7109375" style="10"/>
    <col min="8452" max="8452" width="36.42578125" style="10" customWidth="1"/>
    <col min="8453" max="8453" width="13.5703125" style="10" customWidth="1"/>
    <col min="8454" max="8454" width="18.42578125" style="10" customWidth="1"/>
    <col min="8455" max="8455" width="15.140625" style="10" customWidth="1"/>
    <col min="8456" max="8456" width="36.140625" style="10" customWidth="1"/>
    <col min="8457" max="8457" width="11.42578125" style="10" customWidth="1"/>
    <col min="8458" max="8707" width="8.7109375" style="10"/>
    <col min="8708" max="8708" width="36.42578125" style="10" customWidth="1"/>
    <col min="8709" max="8709" width="13.5703125" style="10" customWidth="1"/>
    <col min="8710" max="8710" width="18.42578125" style="10" customWidth="1"/>
    <col min="8711" max="8711" width="15.140625" style="10" customWidth="1"/>
    <col min="8712" max="8712" width="36.140625" style="10" customWidth="1"/>
    <col min="8713" max="8713" width="11.42578125" style="10" customWidth="1"/>
    <col min="8714" max="8963" width="8.7109375" style="10"/>
    <col min="8964" max="8964" width="36.42578125" style="10" customWidth="1"/>
    <col min="8965" max="8965" width="13.5703125" style="10" customWidth="1"/>
    <col min="8966" max="8966" width="18.42578125" style="10" customWidth="1"/>
    <col min="8967" max="8967" width="15.140625" style="10" customWidth="1"/>
    <col min="8968" max="8968" width="36.140625" style="10" customWidth="1"/>
    <col min="8969" max="8969" width="11.42578125" style="10" customWidth="1"/>
    <col min="8970" max="9219" width="8.7109375" style="10"/>
    <col min="9220" max="9220" width="36.42578125" style="10" customWidth="1"/>
    <col min="9221" max="9221" width="13.5703125" style="10" customWidth="1"/>
    <col min="9222" max="9222" width="18.42578125" style="10" customWidth="1"/>
    <col min="9223" max="9223" width="15.140625" style="10" customWidth="1"/>
    <col min="9224" max="9224" width="36.140625" style="10" customWidth="1"/>
    <col min="9225" max="9225" width="11.42578125" style="10" customWidth="1"/>
    <col min="9226" max="9475" width="8.7109375" style="10"/>
    <col min="9476" max="9476" width="36.42578125" style="10" customWidth="1"/>
    <col min="9477" max="9477" width="13.5703125" style="10" customWidth="1"/>
    <col min="9478" max="9478" width="18.42578125" style="10" customWidth="1"/>
    <col min="9479" max="9479" width="15.140625" style="10" customWidth="1"/>
    <col min="9480" max="9480" width="36.140625" style="10" customWidth="1"/>
    <col min="9481" max="9481" width="11.42578125" style="10" customWidth="1"/>
    <col min="9482" max="9731" width="8.7109375" style="10"/>
    <col min="9732" max="9732" width="36.42578125" style="10" customWidth="1"/>
    <col min="9733" max="9733" width="13.5703125" style="10" customWidth="1"/>
    <col min="9734" max="9734" width="18.42578125" style="10" customWidth="1"/>
    <col min="9735" max="9735" width="15.140625" style="10" customWidth="1"/>
    <col min="9736" max="9736" width="36.140625" style="10" customWidth="1"/>
    <col min="9737" max="9737" width="11.42578125" style="10" customWidth="1"/>
    <col min="9738" max="9987" width="8.7109375" style="10"/>
    <col min="9988" max="9988" width="36.42578125" style="10" customWidth="1"/>
    <col min="9989" max="9989" width="13.5703125" style="10" customWidth="1"/>
    <col min="9990" max="9990" width="18.42578125" style="10" customWidth="1"/>
    <col min="9991" max="9991" width="15.140625" style="10" customWidth="1"/>
    <col min="9992" max="9992" width="36.140625" style="10" customWidth="1"/>
    <col min="9993" max="9993" width="11.42578125" style="10" customWidth="1"/>
    <col min="9994" max="10243" width="8.7109375" style="10"/>
    <col min="10244" max="10244" width="36.42578125" style="10" customWidth="1"/>
    <col min="10245" max="10245" width="13.5703125" style="10" customWidth="1"/>
    <col min="10246" max="10246" width="18.42578125" style="10" customWidth="1"/>
    <col min="10247" max="10247" width="15.140625" style="10" customWidth="1"/>
    <col min="10248" max="10248" width="36.140625" style="10" customWidth="1"/>
    <col min="10249" max="10249" width="11.42578125" style="10" customWidth="1"/>
    <col min="10250" max="10499" width="8.7109375" style="10"/>
    <col min="10500" max="10500" width="36.42578125" style="10" customWidth="1"/>
    <col min="10501" max="10501" width="13.5703125" style="10" customWidth="1"/>
    <col min="10502" max="10502" width="18.42578125" style="10" customWidth="1"/>
    <col min="10503" max="10503" width="15.140625" style="10" customWidth="1"/>
    <col min="10504" max="10504" width="36.140625" style="10" customWidth="1"/>
    <col min="10505" max="10505" width="11.42578125" style="10" customWidth="1"/>
    <col min="10506" max="10755" width="8.7109375" style="10"/>
    <col min="10756" max="10756" width="36.42578125" style="10" customWidth="1"/>
    <col min="10757" max="10757" width="13.5703125" style="10" customWidth="1"/>
    <col min="10758" max="10758" width="18.42578125" style="10" customWidth="1"/>
    <col min="10759" max="10759" width="15.140625" style="10" customWidth="1"/>
    <col min="10760" max="10760" width="36.140625" style="10" customWidth="1"/>
    <col min="10761" max="10761" width="11.42578125" style="10" customWidth="1"/>
    <col min="10762" max="11011" width="8.7109375" style="10"/>
    <col min="11012" max="11012" width="36.42578125" style="10" customWidth="1"/>
    <col min="11013" max="11013" width="13.5703125" style="10" customWidth="1"/>
    <col min="11014" max="11014" width="18.42578125" style="10" customWidth="1"/>
    <col min="11015" max="11015" width="15.140625" style="10" customWidth="1"/>
    <col min="11016" max="11016" width="36.140625" style="10" customWidth="1"/>
    <col min="11017" max="11017" width="11.42578125" style="10" customWidth="1"/>
    <col min="11018" max="11267" width="8.7109375" style="10"/>
    <col min="11268" max="11268" width="36.42578125" style="10" customWidth="1"/>
    <col min="11269" max="11269" width="13.5703125" style="10" customWidth="1"/>
    <col min="11270" max="11270" width="18.42578125" style="10" customWidth="1"/>
    <col min="11271" max="11271" width="15.140625" style="10" customWidth="1"/>
    <col min="11272" max="11272" width="36.140625" style="10" customWidth="1"/>
    <col min="11273" max="11273" width="11.42578125" style="10" customWidth="1"/>
    <col min="11274" max="11523" width="8.7109375" style="10"/>
    <col min="11524" max="11524" width="36.42578125" style="10" customWidth="1"/>
    <col min="11525" max="11525" width="13.5703125" style="10" customWidth="1"/>
    <col min="11526" max="11526" width="18.42578125" style="10" customWidth="1"/>
    <col min="11527" max="11527" width="15.140625" style="10" customWidth="1"/>
    <col min="11528" max="11528" width="36.140625" style="10" customWidth="1"/>
    <col min="11529" max="11529" width="11.42578125" style="10" customWidth="1"/>
    <col min="11530" max="11779" width="8.7109375" style="10"/>
    <col min="11780" max="11780" width="36.42578125" style="10" customWidth="1"/>
    <col min="11781" max="11781" width="13.5703125" style="10" customWidth="1"/>
    <col min="11782" max="11782" width="18.42578125" style="10" customWidth="1"/>
    <col min="11783" max="11783" width="15.140625" style="10" customWidth="1"/>
    <col min="11784" max="11784" width="36.140625" style="10" customWidth="1"/>
    <col min="11785" max="11785" width="11.42578125" style="10" customWidth="1"/>
    <col min="11786" max="12035" width="8.7109375" style="10"/>
    <col min="12036" max="12036" width="36.42578125" style="10" customWidth="1"/>
    <col min="12037" max="12037" width="13.5703125" style="10" customWidth="1"/>
    <col min="12038" max="12038" width="18.42578125" style="10" customWidth="1"/>
    <col min="12039" max="12039" width="15.140625" style="10" customWidth="1"/>
    <col min="12040" max="12040" width="36.140625" style="10" customWidth="1"/>
    <col min="12041" max="12041" width="11.42578125" style="10" customWidth="1"/>
    <col min="12042" max="12291" width="8.7109375" style="10"/>
    <col min="12292" max="12292" width="36.42578125" style="10" customWidth="1"/>
    <col min="12293" max="12293" width="13.5703125" style="10" customWidth="1"/>
    <col min="12294" max="12294" width="18.42578125" style="10" customWidth="1"/>
    <col min="12295" max="12295" width="15.140625" style="10" customWidth="1"/>
    <col min="12296" max="12296" width="36.140625" style="10" customWidth="1"/>
    <col min="12297" max="12297" width="11.42578125" style="10" customWidth="1"/>
    <col min="12298" max="12547" width="8.7109375" style="10"/>
    <col min="12548" max="12548" width="36.42578125" style="10" customWidth="1"/>
    <col min="12549" max="12549" width="13.5703125" style="10" customWidth="1"/>
    <col min="12550" max="12550" width="18.42578125" style="10" customWidth="1"/>
    <col min="12551" max="12551" width="15.140625" style="10" customWidth="1"/>
    <col min="12552" max="12552" width="36.140625" style="10" customWidth="1"/>
    <col min="12553" max="12553" width="11.42578125" style="10" customWidth="1"/>
    <col min="12554" max="12803" width="8.7109375" style="10"/>
    <col min="12804" max="12804" width="36.42578125" style="10" customWidth="1"/>
    <col min="12805" max="12805" width="13.5703125" style="10" customWidth="1"/>
    <col min="12806" max="12806" width="18.42578125" style="10" customWidth="1"/>
    <col min="12807" max="12807" width="15.140625" style="10" customWidth="1"/>
    <col min="12808" max="12808" width="36.140625" style="10" customWidth="1"/>
    <col min="12809" max="12809" width="11.42578125" style="10" customWidth="1"/>
    <col min="12810" max="13059" width="8.7109375" style="10"/>
    <col min="13060" max="13060" width="36.42578125" style="10" customWidth="1"/>
    <col min="13061" max="13061" width="13.5703125" style="10" customWidth="1"/>
    <col min="13062" max="13062" width="18.42578125" style="10" customWidth="1"/>
    <col min="13063" max="13063" width="15.140625" style="10" customWidth="1"/>
    <col min="13064" max="13064" width="36.140625" style="10" customWidth="1"/>
    <col min="13065" max="13065" width="11.42578125" style="10" customWidth="1"/>
    <col min="13066" max="13315" width="8.7109375" style="10"/>
    <col min="13316" max="13316" width="36.42578125" style="10" customWidth="1"/>
    <col min="13317" max="13317" width="13.5703125" style="10" customWidth="1"/>
    <col min="13318" max="13318" width="18.42578125" style="10" customWidth="1"/>
    <col min="13319" max="13319" width="15.140625" style="10" customWidth="1"/>
    <col min="13320" max="13320" width="36.140625" style="10" customWidth="1"/>
    <col min="13321" max="13321" width="11.42578125" style="10" customWidth="1"/>
    <col min="13322" max="13571" width="8.7109375" style="10"/>
    <col min="13572" max="13572" width="36.42578125" style="10" customWidth="1"/>
    <col min="13573" max="13573" width="13.5703125" style="10" customWidth="1"/>
    <col min="13574" max="13574" width="18.42578125" style="10" customWidth="1"/>
    <col min="13575" max="13575" width="15.140625" style="10" customWidth="1"/>
    <col min="13576" max="13576" width="36.140625" style="10" customWidth="1"/>
    <col min="13577" max="13577" width="11.42578125" style="10" customWidth="1"/>
    <col min="13578" max="13827" width="8.7109375" style="10"/>
    <col min="13828" max="13828" width="36.42578125" style="10" customWidth="1"/>
    <col min="13829" max="13829" width="13.5703125" style="10" customWidth="1"/>
    <col min="13830" max="13830" width="18.42578125" style="10" customWidth="1"/>
    <col min="13831" max="13831" width="15.140625" style="10" customWidth="1"/>
    <col min="13832" max="13832" width="36.140625" style="10" customWidth="1"/>
    <col min="13833" max="13833" width="11.42578125" style="10" customWidth="1"/>
    <col min="13834" max="14083" width="8.7109375" style="10"/>
    <col min="14084" max="14084" width="36.42578125" style="10" customWidth="1"/>
    <col min="14085" max="14085" width="13.5703125" style="10" customWidth="1"/>
    <col min="14086" max="14086" width="18.42578125" style="10" customWidth="1"/>
    <col min="14087" max="14087" width="15.140625" style="10" customWidth="1"/>
    <col min="14088" max="14088" width="36.140625" style="10" customWidth="1"/>
    <col min="14089" max="14089" width="11.42578125" style="10" customWidth="1"/>
    <col min="14090" max="14339" width="8.7109375" style="10"/>
    <col min="14340" max="14340" width="36.42578125" style="10" customWidth="1"/>
    <col min="14341" max="14341" width="13.5703125" style="10" customWidth="1"/>
    <col min="14342" max="14342" width="18.42578125" style="10" customWidth="1"/>
    <col min="14343" max="14343" width="15.140625" style="10" customWidth="1"/>
    <col min="14344" max="14344" width="36.140625" style="10" customWidth="1"/>
    <col min="14345" max="14345" width="11.42578125" style="10" customWidth="1"/>
    <col min="14346" max="14595" width="8.7109375" style="10"/>
    <col min="14596" max="14596" width="36.42578125" style="10" customWidth="1"/>
    <col min="14597" max="14597" width="13.5703125" style="10" customWidth="1"/>
    <col min="14598" max="14598" width="18.42578125" style="10" customWidth="1"/>
    <col min="14599" max="14599" width="15.140625" style="10" customWidth="1"/>
    <col min="14600" max="14600" width="36.140625" style="10" customWidth="1"/>
    <col min="14601" max="14601" width="11.42578125" style="10" customWidth="1"/>
    <col min="14602" max="14851" width="8.7109375" style="10"/>
    <col min="14852" max="14852" width="36.42578125" style="10" customWidth="1"/>
    <col min="14853" max="14853" width="13.5703125" style="10" customWidth="1"/>
    <col min="14854" max="14854" width="18.42578125" style="10" customWidth="1"/>
    <col min="14855" max="14855" width="15.140625" style="10" customWidth="1"/>
    <col min="14856" max="14856" width="36.140625" style="10" customWidth="1"/>
    <col min="14857" max="14857" width="11.42578125" style="10" customWidth="1"/>
    <col min="14858" max="15107" width="8.7109375" style="10"/>
    <col min="15108" max="15108" width="36.42578125" style="10" customWidth="1"/>
    <col min="15109" max="15109" width="13.5703125" style="10" customWidth="1"/>
    <col min="15110" max="15110" width="18.42578125" style="10" customWidth="1"/>
    <col min="15111" max="15111" width="15.140625" style="10" customWidth="1"/>
    <col min="15112" max="15112" width="36.140625" style="10" customWidth="1"/>
    <col min="15113" max="15113" width="11.42578125" style="10" customWidth="1"/>
    <col min="15114" max="15363" width="8.7109375" style="10"/>
    <col min="15364" max="15364" width="36.42578125" style="10" customWidth="1"/>
    <col min="15365" max="15365" width="13.5703125" style="10" customWidth="1"/>
    <col min="15366" max="15366" width="18.42578125" style="10" customWidth="1"/>
    <col min="15367" max="15367" width="15.140625" style="10" customWidth="1"/>
    <col min="15368" max="15368" width="36.140625" style="10" customWidth="1"/>
    <col min="15369" max="15369" width="11.42578125" style="10" customWidth="1"/>
    <col min="15370" max="15619" width="8.7109375" style="10"/>
    <col min="15620" max="15620" width="36.42578125" style="10" customWidth="1"/>
    <col min="15621" max="15621" width="13.5703125" style="10" customWidth="1"/>
    <col min="15622" max="15622" width="18.42578125" style="10" customWidth="1"/>
    <col min="15623" max="15623" width="15.140625" style="10" customWidth="1"/>
    <col min="15624" max="15624" width="36.140625" style="10" customWidth="1"/>
    <col min="15625" max="15625" width="11.42578125" style="10" customWidth="1"/>
    <col min="15626" max="15875" width="8.7109375" style="10"/>
    <col min="15876" max="15876" width="36.42578125" style="10" customWidth="1"/>
    <col min="15877" max="15877" width="13.5703125" style="10" customWidth="1"/>
    <col min="15878" max="15878" width="18.42578125" style="10" customWidth="1"/>
    <col min="15879" max="15879" width="15.140625" style="10" customWidth="1"/>
    <col min="15880" max="15880" width="36.140625" style="10" customWidth="1"/>
    <col min="15881" max="15881" width="11.42578125" style="10" customWidth="1"/>
    <col min="15882" max="16131" width="8.7109375" style="10"/>
    <col min="16132" max="16132" width="36.42578125" style="10" customWidth="1"/>
    <col min="16133" max="16133" width="13.5703125" style="10" customWidth="1"/>
    <col min="16134" max="16134" width="18.42578125" style="10" customWidth="1"/>
    <col min="16135" max="16135" width="15.140625" style="10" customWidth="1"/>
    <col min="16136" max="16136" width="36.140625" style="10" customWidth="1"/>
    <col min="16137" max="16137" width="11.42578125" style="10" customWidth="1"/>
    <col min="16138" max="16384" width="8.7109375" style="10"/>
  </cols>
  <sheetData>
    <row r="1" spans="2:25">
      <c r="J1" s="35"/>
      <c r="K1" s="35" t="s">
        <v>76</v>
      </c>
    </row>
    <row r="2" spans="2:25" ht="23.1">
      <c r="B2" s="17" t="s">
        <v>77</v>
      </c>
      <c r="J2" s="13"/>
      <c r="K2" s="13" t="s">
        <v>78</v>
      </c>
    </row>
    <row r="4" spans="2:25">
      <c r="B4" s="10" t="s">
        <v>79</v>
      </c>
      <c r="J4" s="13"/>
      <c r="K4" s="13" t="s">
        <v>80</v>
      </c>
    </row>
    <row r="5" spans="2:25">
      <c r="T5" s="11" t="s">
        <v>1</v>
      </c>
    </row>
    <row r="6" spans="2:25">
      <c r="B6" s="18"/>
      <c r="C6" s="18"/>
      <c r="D6" s="18"/>
      <c r="E6" s="18"/>
      <c r="F6" s="18"/>
      <c r="G6" s="18"/>
      <c r="H6" s="18"/>
      <c r="I6" s="18"/>
      <c r="K6" s="18"/>
      <c r="L6" s="18"/>
      <c r="M6" s="18"/>
      <c r="N6" s="18"/>
      <c r="O6" s="18"/>
      <c r="P6" s="18"/>
      <c r="Q6" s="18"/>
      <c r="R6" s="18"/>
      <c r="T6" s="18"/>
      <c r="U6" s="18"/>
      <c r="V6" s="18"/>
      <c r="W6" s="18"/>
      <c r="Y6" s="10" t="s">
        <v>2</v>
      </c>
    </row>
    <row r="7" spans="2:25" ht="14.1" customHeight="1">
      <c r="B7" s="106" t="s">
        <v>81</v>
      </c>
      <c r="C7" s="106"/>
      <c r="D7" s="106"/>
      <c r="E7" s="106"/>
      <c r="F7" s="39"/>
      <c r="G7" s="39"/>
      <c r="H7" s="18"/>
      <c r="I7" s="18"/>
      <c r="K7" s="20" t="s">
        <v>82</v>
      </c>
      <c r="L7" s="18"/>
      <c r="M7" s="18"/>
      <c r="N7" s="18"/>
      <c r="O7" s="18"/>
      <c r="P7" s="18"/>
      <c r="Q7" s="18"/>
      <c r="R7" s="18"/>
      <c r="T7" s="18" t="s">
        <v>4</v>
      </c>
      <c r="U7" s="18" t="s">
        <v>5</v>
      </c>
      <c r="V7" s="19">
        <f>C11</f>
        <v>100000</v>
      </c>
      <c r="W7" s="23">
        <v>0.6</v>
      </c>
      <c r="X7" s="12">
        <f>W7*V7</f>
        <v>60000</v>
      </c>
      <c r="Y7" s="12">
        <v>36000</v>
      </c>
    </row>
    <row r="8" spans="2:25">
      <c r="B8" s="106"/>
      <c r="C8" s="106"/>
      <c r="D8" s="106"/>
      <c r="E8" s="106"/>
      <c r="F8" s="39"/>
      <c r="G8" s="39"/>
      <c r="H8" s="18"/>
      <c r="I8" s="18"/>
      <c r="K8" s="18"/>
      <c r="L8" s="18"/>
      <c r="M8" s="18"/>
      <c r="N8" s="18"/>
      <c r="O8" s="18"/>
      <c r="P8" s="18"/>
      <c r="Q8" s="18"/>
      <c r="R8" s="18"/>
      <c r="T8" s="18"/>
      <c r="U8" s="18" t="s">
        <v>6</v>
      </c>
      <c r="V8" s="18"/>
      <c r="W8" s="18"/>
      <c r="X8" s="12">
        <v>36000</v>
      </c>
    </row>
    <row r="9" spans="2:25">
      <c r="B9" s="18"/>
      <c r="C9" s="18"/>
      <c r="D9" s="18"/>
      <c r="E9" s="18"/>
      <c r="F9" s="18"/>
      <c r="G9" s="18"/>
      <c r="H9" s="18"/>
      <c r="I9" s="18"/>
      <c r="K9" s="18"/>
      <c r="L9" s="18"/>
      <c r="M9" s="18"/>
      <c r="N9" s="18"/>
      <c r="O9" s="18"/>
      <c r="P9" s="18"/>
      <c r="Q9" s="18"/>
      <c r="R9" s="18"/>
      <c r="T9" s="18" t="s">
        <v>7</v>
      </c>
      <c r="U9" s="18" t="s">
        <v>8</v>
      </c>
      <c r="V9" s="19">
        <f>C11-60000</f>
        <v>40000</v>
      </c>
      <c r="W9" s="23">
        <v>0.5</v>
      </c>
      <c r="X9" s="12">
        <f>V9*W9</f>
        <v>20000</v>
      </c>
      <c r="Y9" s="12">
        <v>90000</v>
      </c>
    </row>
    <row r="10" spans="2:25">
      <c r="B10" s="18"/>
      <c r="C10" s="19"/>
      <c r="D10" s="18"/>
      <c r="E10" s="18"/>
      <c r="F10" s="18"/>
      <c r="G10" s="18"/>
      <c r="H10" s="18"/>
      <c r="I10" s="18"/>
      <c r="K10" s="18"/>
      <c r="L10" s="18"/>
      <c r="M10" s="18"/>
      <c r="N10" s="18"/>
      <c r="O10" s="18"/>
      <c r="P10" s="18"/>
      <c r="Q10" s="18"/>
      <c r="R10" s="18"/>
      <c r="T10" s="18"/>
      <c r="U10" s="18" t="s">
        <v>11</v>
      </c>
      <c r="V10" s="18"/>
      <c r="W10" s="18"/>
      <c r="X10" s="12">
        <v>90000</v>
      </c>
    </row>
    <row r="11" spans="2:25">
      <c r="B11" s="21" t="s">
        <v>9</v>
      </c>
      <c r="C11" s="14">
        <v>100000</v>
      </c>
      <c r="D11" s="18"/>
      <c r="E11" s="18"/>
      <c r="F11" s="18"/>
      <c r="G11" s="18"/>
      <c r="H11" s="38" t="s">
        <v>10</v>
      </c>
      <c r="I11" s="22"/>
      <c r="K11" s="22" t="s">
        <v>83</v>
      </c>
      <c r="L11" s="18"/>
      <c r="M11" s="18"/>
      <c r="N11" s="18"/>
      <c r="O11" s="18"/>
      <c r="P11" s="18"/>
      <c r="Q11" s="18"/>
      <c r="R11" s="18"/>
      <c r="T11" s="18" t="s">
        <v>14</v>
      </c>
      <c r="U11" s="18" t="s">
        <v>15</v>
      </c>
      <c r="V11" s="19"/>
      <c r="W11" s="23"/>
      <c r="X11" s="12">
        <f>SUM(Y7:Y9)</f>
        <v>126000</v>
      </c>
    </row>
    <row r="12" spans="2:25">
      <c r="B12" s="21" t="s">
        <v>12</v>
      </c>
      <c r="C12" s="14">
        <f>IF(C11/3&gt;40000,40000,C11/3)</f>
        <v>33333.333333333336</v>
      </c>
      <c r="D12" s="18"/>
      <c r="E12" s="22"/>
      <c r="F12" s="18"/>
      <c r="G12" s="18"/>
      <c r="H12" s="38" t="s">
        <v>84</v>
      </c>
      <c r="I12" s="22"/>
      <c r="K12" s="22" t="s">
        <v>85</v>
      </c>
      <c r="L12" s="18"/>
      <c r="M12" s="18"/>
      <c r="N12" s="18"/>
      <c r="O12" s="18"/>
      <c r="P12" s="18"/>
      <c r="Q12" s="18"/>
      <c r="R12" s="18"/>
    </row>
    <row r="13" spans="2:25">
      <c r="B13" s="18"/>
      <c r="C13" s="19"/>
      <c r="D13" s="18"/>
      <c r="E13" s="18"/>
      <c r="F13" s="18"/>
      <c r="G13" s="18"/>
      <c r="H13" s="18"/>
      <c r="I13" s="18"/>
      <c r="K13" s="18"/>
      <c r="L13" s="18"/>
      <c r="M13" s="18"/>
      <c r="N13" s="18"/>
      <c r="O13" s="18"/>
      <c r="P13" s="18"/>
      <c r="Q13" s="18"/>
      <c r="R13" s="18"/>
    </row>
    <row r="14" spans="2:25">
      <c r="B14" s="18"/>
      <c r="C14" s="40" t="s">
        <v>70</v>
      </c>
      <c r="D14" s="18"/>
      <c r="E14" s="18"/>
      <c r="F14" s="41" t="s">
        <v>71</v>
      </c>
      <c r="G14" s="18"/>
      <c r="H14" s="18"/>
      <c r="I14" s="18"/>
      <c r="K14" s="18"/>
      <c r="L14" s="18"/>
      <c r="M14" s="18"/>
      <c r="N14" s="18"/>
      <c r="O14" s="18"/>
      <c r="P14" s="18"/>
      <c r="Q14" s="18"/>
      <c r="R14" s="18"/>
    </row>
    <row r="15" spans="2:25">
      <c r="B15" s="18"/>
      <c r="C15" s="19"/>
      <c r="D15" s="18"/>
      <c r="E15" s="18"/>
      <c r="F15" s="18"/>
      <c r="G15" s="18"/>
      <c r="H15" s="18"/>
      <c r="I15" s="18"/>
      <c r="K15" s="18"/>
      <c r="L15" s="18"/>
      <c r="M15" s="18"/>
      <c r="N15" s="18"/>
      <c r="O15" s="18"/>
      <c r="P15" s="18"/>
      <c r="Q15" s="18"/>
      <c r="R15" s="18"/>
    </row>
    <row r="16" spans="2:25">
      <c r="B16" s="21" t="s">
        <v>18</v>
      </c>
      <c r="C16" s="14">
        <f>C11*80%</f>
        <v>80000</v>
      </c>
      <c r="D16" s="18"/>
      <c r="E16" s="18"/>
      <c r="F16" s="14">
        <f>IF(C11&gt;240000,X11,IF(C11&gt;60000,SUM(X8:X9),X7))</f>
        <v>56000</v>
      </c>
      <c r="G16" s="18"/>
      <c r="H16" s="38" t="s">
        <v>19</v>
      </c>
      <c r="I16" s="22"/>
      <c r="K16" s="22" t="s">
        <v>86</v>
      </c>
      <c r="L16" s="18"/>
      <c r="M16" s="18"/>
      <c r="N16" s="18"/>
      <c r="O16" s="18"/>
      <c r="P16" s="18"/>
      <c r="Q16" s="18"/>
      <c r="R16" s="18"/>
    </row>
    <row r="17" spans="1:19">
      <c r="B17" s="21"/>
      <c r="C17" s="19"/>
      <c r="D17" s="18"/>
      <c r="E17" s="18"/>
      <c r="F17" s="18"/>
      <c r="G17" s="18"/>
      <c r="H17" s="18"/>
      <c r="I17" s="18"/>
      <c r="K17" s="18"/>
      <c r="L17" s="18"/>
      <c r="M17" s="18"/>
      <c r="N17" s="18"/>
      <c r="O17" s="18"/>
      <c r="P17" s="18"/>
      <c r="Q17" s="18"/>
      <c r="R17" s="18"/>
    </row>
    <row r="18" spans="1:19">
      <c r="B18" s="21" t="s">
        <v>20</v>
      </c>
      <c r="C18" s="14">
        <f>C12</f>
        <v>33333.333333333336</v>
      </c>
      <c r="D18" s="18"/>
      <c r="E18" s="18"/>
      <c r="F18" s="42" t="s">
        <v>21</v>
      </c>
      <c r="G18" s="18"/>
      <c r="H18" s="38" t="s">
        <v>87</v>
      </c>
      <c r="I18" s="22"/>
      <c r="K18" s="22" t="s">
        <v>86</v>
      </c>
      <c r="L18" s="18"/>
      <c r="M18" s="18"/>
      <c r="N18" s="18"/>
      <c r="O18" s="18"/>
      <c r="P18" s="18"/>
      <c r="Q18" s="18"/>
      <c r="R18" s="18"/>
    </row>
    <row r="19" spans="1:19">
      <c r="B19" s="21" t="s">
        <v>23</v>
      </c>
      <c r="C19" s="15">
        <f>C16+C18</f>
        <v>113333.33333333334</v>
      </c>
      <c r="D19" s="18"/>
      <c r="E19" s="18"/>
      <c r="F19" s="14">
        <f>F16</f>
        <v>56000</v>
      </c>
      <c r="G19" s="18"/>
      <c r="H19" s="18"/>
      <c r="I19" s="18"/>
      <c r="K19" s="22" t="s">
        <v>86</v>
      </c>
      <c r="L19" s="18"/>
      <c r="M19" s="18"/>
      <c r="N19" s="18"/>
      <c r="O19" s="18"/>
      <c r="P19" s="18"/>
      <c r="Q19" s="18"/>
      <c r="R19" s="18"/>
    </row>
    <row r="20" spans="1:19">
      <c r="B20" s="18"/>
      <c r="C20" s="19"/>
      <c r="D20" s="18"/>
      <c r="E20" s="18"/>
      <c r="F20" s="18"/>
      <c r="G20" s="18"/>
      <c r="H20" s="18"/>
      <c r="I20" s="18"/>
      <c r="K20" s="18"/>
      <c r="L20" s="18"/>
      <c r="M20" s="18"/>
      <c r="N20" s="18"/>
      <c r="O20" s="18"/>
      <c r="P20" s="18"/>
      <c r="Q20" s="18"/>
      <c r="R20" s="18"/>
    </row>
    <row r="21" spans="1:19">
      <c r="B21" s="18"/>
      <c r="C21" s="19"/>
      <c r="D21" s="18"/>
      <c r="E21" s="18"/>
      <c r="F21" s="18"/>
      <c r="G21" s="18"/>
      <c r="H21" s="18"/>
      <c r="I21" s="18"/>
      <c r="K21" s="18"/>
      <c r="L21" s="18"/>
      <c r="M21" s="18"/>
      <c r="N21" s="18"/>
      <c r="O21" s="18"/>
      <c r="P21" s="18"/>
      <c r="Q21" s="18"/>
      <c r="R21" s="18"/>
    </row>
    <row r="22" spans="1:19">
      <c r="B22" s="43"/>
      <c r="C22" s="43"/>
      <c r="D22" s="43"/>
      <c r="E22" s="43"/>
      <c r="F22" s="43"/>
      <c r="G22" s="43"/>
      <c r="H22" s="43"/>
      <c r="I22" s="43"/>
      <c r="K22" s="43"/>
      <c r="L22" s="43"/>
      <c r="M22" s="43"/>
      <c r="N22" s="43"/>
      <c r="O22" s="43"/>
      <c r="P22" s="43"/>
      <c r="Q22" s="43"/>
      <c r="R22" s="43"/>
    </row>
    <row r="23" spans="1:19">
      <c r="B23" s="43" t="s">
        <v>88</v>
      </c>
      <c r="C23" s="43"/>
      <c r="D23" s="43"/>
      <c r="E23" s="43"/>
      <c r="F23" s="43"/>
      <c r="G23" s="43"/>
      <c r="H23" s="43"/>
      <c r="I23" s="43"/>
      <c r="K23" s="13" t="s">
        <v>80</v>
      </c>
      <c r="L23" s="43"/>
      <c r="M23" s="43"/>
      <c r="N23" s="43"/>
      <c r="O23" s="43"/>
      <c r="P23" s="43"/>
      <c r="Q23" s="43"/>
      <c r="R23" s="43"/>
      <c r="S23" s="43"/>
    </row>
    <row r="24" spans="1:19" s="43" customFormat="1">
      <c r="A24" s="10"/>
      <c r="J24" s="10"/>
    </row>
    <row r="25" spans="1:19" s="43" customFormat="1">
      <c r="A25" s="10"/>
      <c r="B25" s="18"/>
      <c r="C25" s="18"/>
      <c r="D25" s="18"/>
      <c r="E25" s="18"/>
      <c r="F25" s="18"/>
      <c r="G25" s="18"/>
      <c r="H25" s="18"/>
      <c r="I25" s="18"/>
      <c r="J25" s="10"/>
      <c r="K25" s="18"/>
      <c r="L25" s="18"/>
      <c r="M25" s="18"/>
      <c r="N25" s="18"/>
      <c r="O25" s="18"/>
      <c r="P25" s="18"/>
      <c r="Q25" s="18"/>
      <c r="R25" s="18"/>
    </row>
    <row r="26" spans="1:19" s="43" customFormat="1">
      <c r="A26" s="10"/>
      <c r="B26" s="106" t="s">
        <v>89</v>
      </c>
      <c r="C26" s="106"/>
      <c r="D26" s="106"/>
      <c r="E26" s="106"/>
      <c r="F26" s="44"/>
      <c r="G26" s="44"/>
      <c r="H26" s="44"/>
      <c r="I26" s="44"/>
      <c r="J26" s="10"/>
      <c r="K26" s="20" t="s">
        <v>82</v>
      </c>
      <c r="L26" s="18"/>
      <c r="M26" s="18"/>
      <c r="N26" s="18"/>
      <c r="O26" s="18"/>
      <c r="P26" s="18"/>
      <c r="Q26" s="18"/>
      <c r="R26" s="18"/>
      <c r="S26" s="10"/>
    </row>
    <row r="27" spans="1:19">
      <c r="B27" s="106"/>
      <c r="C27" s="106"/>
      <c r="D27" s="106"/>
      <c r="E27" s="106"/>
      <c r="F27" s="44"/>
      <c r="G27" s="44"/>
      <c r="H27" s="44"/>
      <c r="I27" s="44"/>
      <c r="K27" s="18"/>
      <c r="L27" s="22"/>
      <c r="M27" s="18"/>
      <c r="N27" s="18"/>
      <c r="O27" s="18"/>
      <c r="P27" s="18"/>
      <c r="Q27" s="18"/>
      <c r="R27" s="18"/>
    </row>
    <row r="28" spans="1:19">
      <c r="B28" s="18"/>
      <c r="C28" s="18"/>
      <c r="D28" s="18"/>
      <c r="E28" s="18"/>
      <c r="F28" s="18"/>
      <c r="G28" s="18"/>
      <c r="H28" s="18"/>
      <c r="I28" s="18"/>
      <c r="K28" s="18"/>
      <c r="L28" s="18"/>
      <c r="M28" s="18"/>
      <c r="N28" s="18"/>
      <c r="O28" s="18"/>
      <c r="P28" s="18"/>
      <c r="Q28" s="18"/>
      <c r="R28" s="18"/>
    </row>
    <row r="29" spans="1:19">
      <c r="B29" s="18" t="s">
        <v>90</v>
      </c>
      <c r="C29" s="18"/>
      <c r="D29" s="18"/>
      <c r="E29" s="18"/>
      <c r="F29" s="18"/>
      <c r="G29" s="18"/>
      <c r="H29" s="18"/>
      <c r="I29" s="18"/>
      <c r="K29" s="22" t="s">
        <v>91</v>
      </c>
      <c r="L29" s="22"/>
      <c r="M29" s="18"/>
      <c r="N29" s="18"/>
      <c r="O29" s="18"/>
      <c r="P29" s="18"/>
      <c r="Q29" s="18"/>
      <c r="R29" s="18"/>
    </row>
    <row r="30" spans="1:19">
      <c r="B30" s="18"/>
      <c r="C30" s="18"/>
      <c r="D30" s="18"/>
      <c r="E30" s="18"/>
      <c r="F30" s="18"/>
      <c r="G30" s="18"/>
      <c r="H30" s="18"/>
      <c r="I30" s="18"/>
      <c r="K30" s="18"/>
      <c r="L30" s="18"/>
      <c r="M30" s="18"/>
      <c r="N30" s="18"/>
      <c r="O30" s="18"/>
      <c r="P30" s="18"/>
      <c r="Q30" s="18"/>
      <c r="R30" s="18"/>
    </row>
    <row r="31" spans="1:19">
      <c r="B31" s="21" t="s">
        <v>92</v>
      </c>
      <c r="C31" s="18"/>
      <c r="D31" s="18"/>
      <c r="E31" s="18"/>
      <c r="F31" s="18"/>
      <c r="G31" s="18"/>
      <c r="H31" s="18"/>
      <c r="I31" s="18"/>
      <c r="K31" s="22" t="s">
        <v>93</v>
      </c>
      <c r="L31" s="22"/>
      <c r="M31" s="18"/>
      <c r="N31" s="18"/>
      <c r="O31" s="18"/>
      <c r="P31" s="18"/>
      <c r="Q31" s="18"/>
      <c r="R31" s="18"/>
    </row>
    <row r="32" spans="1:19" ht="14.45" thickBot="1">
      <c r="B32" s="18"/>
      <c r="C32" s="18"/>
      <c r="D32" s="18"/>
      <c r="E32" s="18"/>
      <c r="F32" s="18"/>
      <c r="G32" s="18"/>
      <c r="H32" s="18"/>
      <c r="I32" s="18"/>
      <c r="K32" s="18"/>
      <c r="L32" s="18"/>
      <c r="M32" s="18"/>
      <c r="N32" s="18"/>
      <c r="O32" s="18"/>
      <c r="P32" s="18"/>
      <c r="Q32" s="18"/>
      <c r="R32" s="18"/>
    </row>
    <row r="33" spans="2:21" ht="14.45" thickBot="1">
      <c r="B33" s="18" t="s">
        <v>94</v>
      </c>
      <c r="C33" s="45">
        <v>65</v>
      </c>
      <c r="D33" s="26"/>
      <c r="E33" s="26"/>
      <c r="F33" s="26"/>
      <c r="G33" s="26"/>
      <c r="H33" s="38" t="s">
        <v>95</v>
      </c>
      <c r="I33" s="27"/>
      <c r="K33" s="22" t="s">
        <v>83</v>
      </c>
      <c r="L33" s="18"/>
      <c r="M33" s="18"/>
      <c r="N33" s="18"/>
      <c r="O33" s="18"/>
      <c r="P33" s="18"/>
      <c r="Q33" s="18"/>
      <c r="R33" s="18"/>
    </row>
    <row r="34" spans="2:21" ht="14.45" thickBot="1">
      <c r="B34" s="18" t="s">
        <v>96</v>
      </c>
      <c r="C34" s="45">
        <v>90</v>
      </c>
      <c r="D34" s="18"/>
      <c r="E34" s="28"/>
      <c r="F34" s="18"/>
      <c r="G34" s="18"/>
      <c r="H34" s="38" t="s">
        <v>97</v>
      </c>
      <c r="I34" s="18"/>
      <c r="K34" s="22" t="s">
        <v>83</v>
      </c>
      <c r="L34" s="22"/>
      <c r="M34" s="22"/>
      <c r="N34" s="28"/>
      <c r="O34" s="22"/>
      <c r="P34" s="18"/>
      <c r="Q34" s="18"/>
      <c r="R34" s="18"/>
    </row>
    <row r="35" spans="2:21" ht="14.45" thickBot="1">
      <c r="B35" s="18"/>
      <c r="C35" s="29"/>
      <c r="D35" s="18"/>
      <c r="E35" s="27"/>
      <c r="F35" s="27"/>
      <c r="G35" s="27"/>
      <c r="H35" s="27"/>
      <c r="I35" s="27"/>
      <c r="K35" s="18"/>
      <c r="L35" s="18"/>
      <c r="M35" s="18"/>
      <c r="N35" s="18"/>
      <c r="O35" s="18"/>
      <c r="P35" s="18"/>
      <c r="Q35" s="18"/>
      <c r="R35" s="18"/>
    </row>
    <row r="36" spans="2:21" ht="28.5" thickBot="1">
      <c r="B36" s="30" t="s">
        <v>98</v>
      </c>
      <c r="C36" s="46">
        <v>92</v>
      </c>
      <c r="D36" s="27" t="s">
        <v>33</v>
      </c>
      <c r="E36" s="27"/>
      <c r="F36" s="27"/>
      <c r="G36" s="27"/>
      <c r="H36" s="37" t="s">
        <v>99</v>
      </c>
      <c r="I36" s="27"/>
      <c r="K36" s="22" t="s">
        <v>100</v>
      </c>
      <c r="L36" s="18"/>
      <c r="M36" s="22"/>
      <c r="N36" s="27"/>
      <c r="O36" s="27"/>
      <c r="P36" s="18"/>
      <c r="Q36" s="18"/>
      <c r="R36" s="18"/>
    </row>
    <row r="37" spans="2:21">
      <c r="B37" s="25"/>
      <c r="C37" s="29"/>
      <c r="D37" s="27"/>
      <c r="E37" s="18"/>
      <c r="F37" s="18"/>
      <c r="G37" s="18"/>
      <c r="H37" s="18"/>
      <c r="I37" s="27"/>
      <c r="K37" s="18"/>
      <c r="L37" s="18"/>
      <c r="M37" s="18"/>
      <c r="N37" s="18"/>
      <c r="O37" s="18"/>
      <c r="P37" s="18"/>
      <c r="Q37" s="18"/>
      <c r="R37" s="18"/>
    </row>
    <row r="38" spans="2:21" ht="14.45" thickBot="1">
      <c r="B38" s="18"/>
      <c r="C38" s="29"/>
      <c r="D38" s="18"/>
      <c r="E38" s="27"/>
      <c r="F38" s="27"/>
      <c r="G38" s="27"/>
      <c r="H38" s="27"/>
      <c r="I38" s="27"/>
      <c r="K38" s="18"/>
      <c r="L38" s="18"/>
      <c r="M38" s="18"/>
      <c r="N38" s="18"/>
      <c r="O38" s="18"/>
      <c r="P38" s="18"/>
      <c r="Q38" s="18"/>
      <c r="R38" s="18"/>
    </row>
    <row r="39" spans="2:21" ht="14.45" thickBot="1">
      <c r="B39" s="18" t="s">
        <v>101</v>
      </c>
      <c r="C39" s="45">
        <v>20</v>
      </c>
      <c r="D39" s="18" t="s">
        <v>33</v>
      </c>
      <c r="E39" s="26"/>
      <c r="F39" s="26"/>
      <c r="G39" s="26"/>
      <c r="H39" s="38" t="s">
        <v>102</v>
      </c>
      <c r="I39" s="27"/>
      <c r="K39" s="22" t="s">
        <v>103</v>
      </c>
      <c r="L39" s="22"/>
      <c r="M39" s="18"/>
      <c r="N39" s="18"/>
      <c r="O39" s="18"/>
      <c r="P39" s="18"/>
      <c r="Q39" s="18"/>
      <c r="R39" s="18" t="s">
        <v>104</v>
      </c>
    </row>
    <row r="40" spans="2:21" ht="14.45" thickBot="1">
      <c r="B40" s="18" t="s">
        <v>36</v>
      </c>
      <c r="C40" s="46">
        <v>2</v>
      </c>
      <c r="D40" s="18" t="s">
        <v>33</v>
      </c>
      <c r="E40" s="27"/>
      <c r="F40" s="26"/>
      <c r="G40" s="26"/>
      <c r="H40" s="38" t="s">
        <v>102</v>
      </c>
      <c r="I40" s="27"/>
      <c r="K40" s="22" t="s">
        <v>105</v>
      </c>
      <c r="L40" s="22"/>
      <c r="M40" s="18"/>
      <c r="N40" s="18"/>
      <c r="O40" s="18"/>
      <c r="P40" s="18"/>
      <c r="Q40" s="18"/>
      <c r="R40" s="18" t="s">
        <v>104</v>
      </c>
    </row>
    <row r="41" spans="2:21" ht="14.45" thickBot="1">
      <c r="B41" s="27" t="s">
        <v>106</v>
      </c>
      <c r="C41" s="46">
        <v>32.5</v>
      </c>
      <c r="D41" s="27" t="s">
        <v>33</v>
      </c>
      <c r="E41" s="27"/>
      <c r="F41" s="27"/>
      <c r="G41" s="27"/>
      <c r="H41" s="38" t="s">
        <v>102</v>
      </c>
      <c r="I41" s="27"/>
      <c r="K41" s="22" t="s">
        <v>107</v>
      </c>
      <c r="L41" s="22"/>
      <c r="M41" s="18"/>
      <c r="N41" s="18"/>
      <c r="O41" s="18"/>
      <c r="P41" s="18"/>
      <c r="Q41" s="18"/>
      <c r="R41" s="18" t="s">
        <v>104</v>
      </c>
    </row>
    <row r="42" spans="2:21" ht="14.45" thickBot="1">
      <c r="B42" s="18"/>
      <c r="C42" s="31"/>
      <c r="D42" s="18"/>
      <c r="E42" s="27"/>
      <c r="F42" s="27"/>
      <c r="G42" s="27"/>
      <c r="H42" s="27"/>
      <c r="I42" s="27"/>
      <c r="K42" s="18"/>
      <c r="L42" s="18"/>
      <c r="M42" s="18"/>
      <c r="N42" s="18"/>
      <c r="O42" s="18"/>
      <c r="P42" s="18"/>
      <c r="Q42" s="18"/>
      <c r="R42" s="18"/>
    </row>
    <row r="43" spans="2:21" ht="14.45" thickBot="1">
      <c r="B43" s="18" t="s">
        <v>108</v>
      </c>
      <c r="C43" s="47">
        <v>19</v>
      </c>
      <c r="D43" s="18" t="s">
        <v>33</v>
      </c>
      <c r="E43" s="27"/>
      <c r="F43" s="26"/>
      <c r="G43" s="26"/>
      <c r="H43" s="27"/>
      <c r="I43" s="27"/>
      <c r="K43" s="22" t="s">
        <v>83</v>
      </c>
      <c r="L43" s="18"/>
      <c r="M43" s="18"/>
      <c r="N43" s="18"/>
      <c r="O43" s="18"/>
      <c r="P43" s="18"/>
      <c r="Q43" s="18"/>
      <c r="R43" s="18" t="s">
        <v>104</v>
      </c>
    </row>
    <row r="44" spans="2:21" ht="14.45" thickBot="1">
      <c r="B44" s="18" t="s">
        <v>40</v>
      </c>
      <c r="C44" s="46">
        <v>13.8</v>
      </c>
      <c r="D44" s="18" t="s">
        <v>33</v>
      </c>
      <c r="E44" s="26"/>
      <c r="F44" s="26"/>
      <c r="G44" s="26"/>
      <c r="H44" s="27"/>
      <c r="I44" s="27"/>
      <c r="K44" s="22" t="s">
        <v>109</v>
      </c>
      <c r="L44" s="18"/>
      <c r="M44" s="18"/>
      <c r="N44" s="18"/>
      <c r="O44" s="18"/>
      <c r="P44" s="18"/>
      <c r="Q44" s="18"/>
      <c r="R44" s="18"/>
    </row>
    <row r="45" spans="2:21">
      <c r="B45" s="18"/>
      <c r="C45" s="18"/>
      <c r="D45" s="18"/>
      <c r="E45" s="18"/>
      <c r="F45" s="18"/>
      <c r="G45" s="18"/>
      <c r="H45" s="18"/>
      <c r="I45" s="18"/>
      <c r="K45" s="18"/>
      <c r="L45" s="18"/>
      <c r="M45" s="18"/>
      <c r="N45" s="18"/>
      <c r="O45" s="18"/>
      <c r="P45" s="18"/>
      <c r="Q45" s="18"/>
      <c r="R45" s="18"/>
      <c r="T45" s="24" t="s">
        <v>41</v>
      </c>
      <c r="U45" s="27"/>
    </row>
    <row r="46" spans="2:21">
      <c r="B46" s="18"/>
      <c r="C46" s="18"/>
      <c r="D46" s="18"/>
      <c r="E46" s="18"/>
      <c r="F46" s="18"/>
      <c r="G46" s="18"/>
      <c r="H46" s="18"/>
      <c r="I46" s="18"/>
      <c r="K46" s="18"/>
      <c r="L46" s="18"/>
      <c r="M46" s="18"/>
      <c r="N46" s="18"/>
      <c r="O46" s="18"/>
      <c r="P46" s="18"/>
      <c r="Q46" s="18"/>
      <c r="R46" s="18"/>
      <c r="T46" s="24" t="s">
        <v>110</v>
      </c>
      <c r="U46" s="24" t="s">
        <v>111</v>
      </c>
    </row>
    <row r="47" spans="2:21">
      <c r="B47" s="21" t="s">
        <v>112</v>
      </c>
      <c r="C47" s="18"/>
      <c r="D47" s="18"/>
      <c r="E47" s="18"/>
      <c r="F47" s="18"/>
      <c r="G47" s="18"/>
      <c r="H47" s="18"/>
      <c r="I47" s="18"/>
      <c r="K47" s="22" t="s">
        <v>93</v>
      </c>
      <c r="L47" s="18"/>
      <c r="M47" s="18"/>
      <c r="N47" s="18"/>
      <c r="O47" s="18"/>
      <c r="P47" s="18"/>
      <c r="Q47" s="18"/>
      <c r="R47" s="18"/>
      <c r="T47" s="27"/>
      <c r="U47" s="27"/>
    </row>
    <row r="48" spans="2:21">
      <c r="B48" s="22"/>
      <c r="C48" s="18"/>
      <c r="D48" s="18"/>
      <c r="E48" s="22"/>
      <c r="F48" s="18"/>
      <c r="G48" s="18"/>
      <c r="H48" s="18"/>
      <c r="I48" s="18"/>
      <c r="K48" s="18"/>
      <c r="L48" s="18"/>
      <c r="M48" s="18"/>
      <c r="N48" s="18"/>
      <c r="O48" s="18"/>
      <c r="P48" s="18"/>
      <c r="Q48" s="18"/>
      <c r="R48" s="18"/>
      <c r="T48" s="27">
        <f>C33*(100-C36)/100</f>
        <v>5.2</v>
      </c>
      <c r="U48" s="27">
        <f>C33*(C36)/100</f>
        <v>59.8</v>
      </c>
    </row>
    <row r="49" spans="2:21">
      <c r="B49" s="24" t="s">
        <v>113</v>
      </c>
      <c r="C49" s="18"/>
      <c r="D49" s="18"/>
      <c r="E49" s="24" t="s">
        <v>114</v>
      </c>
      <c r="F49" s="18"/>
      <c r="G49" s="18"/>
      <c r="H49" s="18"/>
      <c r="I49" s="18"/>
      <c r="K49" s="22" t="s">
        <v>115</v>
      </c>
      <c r="L49" s="18"/>
      <c r="M49" s="18"/>
      <c r="N49" s="18"/>
      <c r="O49" s="18"/>
      <c r="P49" s="18"/>
      <c r="Q49" s="18"/>
      <c r="R49" s="18"/>
      <c r="T49" s="48">
        <f>SUM(T52*(C40/100))</f>
        <v>0.13320000000000001</v>
      </c>
      <c r="U49" s="48"/>
    </row>
    <row r="50" spans="2:21">
      <c r="B50" s="18"/>
      <c r="C50" s="18"/>
      <c r="D50" s="18"/>
      <c r="E50" s="18"/>
      <c r="F50" s="18"/>
      <c r="G50" s="18"/>
      <c r="H50" s="18"/>
      <c r="I50" s="18"/>
      <c r="K50" s="18"/>
      <c r="L50" s="18"/>
      <c r="M50" s="18"/>
      <c r="N50" s="18"/>
      <c r="O50" s="18"/>
      <c r="P50" s="18"/>
      <c r="Q50" s="18"/>
      <c r="R50" s="18"/>
      <c r="T50" s="48">
        <f>SUM(T52*(C39/100))</f>
        <v>1.3320000000000001</v>
      </c>
      <c r="U50" s="27"/>
    </row>
    <row r="51" spans="2:21">
      <c r="B51" s="24" t="s">
        <v>43</v>
      </c>
      <c r="C51" s="18"/>
      <c r="D51" s="18"/>
      <c r="E51" s="24" t="s">
        <v>116</v>
      </c>
      <c r="F51" s="18"/>
      <c r="G51" s="18"/>
      <c r="H51" s="18"/>
      <c r="I51" s="18"/>
      <c r="K51" s="18"/>
      <c r="L51" s="18"/>
      <c r="M51" s="18"/>
      <c r="N51" s="18"/>
      <c r="O51" s="18"/>
      <c r="P51" s="18"/>
      <c r="Q51" s="18"/>
      <c r="R51" s="18"/>
      <c r="T51" s="48"/>
      <c r="U51" s="48">
        <f>SUM(U52*(C41/100))</f>
        <v>28.79175</v>
      </c>
    </row>
    <row r="52" spans="2:21">
      <c r="B52" s="18" t="s">
        <v>44</v>
      </c>
      <c r="C52" s="42" t="s">
        <v>21</v>
      </c>
      <c r="D52" s="18"/>
      <c r="E52" s="18" t="s">
        <v>44</v>
      </c>
      <c r="F52" s="14">
        <f>C33</f>
        <v>65</v>
      </c>
      <c r="G52" s="19"/>
      <c r="H52" s="18"/>
      <c r="I52" s="18"/>
      <c r="K52" s="22" t="s">
        <v>86</v>
      </c>
      <c r="L52" s="18"/>
      <c r="M52" s="18"/>
      <c r="N52" s="18"/>
      <c r="O52" s="18"/>
      <c r="P52" s="18"/>
      <c r="Q52" s="18"/>
      <c r="R52" s="18"/>
      <c r="T52" s="27">
        <f>ROUNDDOWN(SUM(T48/(1-((C39/100)+(C40/100)))),2)</f>
        <v>6.66</v>
      </c>
      <c r="U52" s="27">
        <f>ROUNDDOWN(SUM(U48/(1-(C41/100))),2)</f>
        <v>88.59</v>
      </c>
    </row>
    <row r="53" spans="2:21">
      <c r="B53" s="18" t="s">
        <v>45</v>
      </c>
      <c r="C53" s="42" t="s">
        <v>21</v>
      </c>
      <c r="D53" s="18"/>
      <c r="E53" s="18" t="s">
        <v>45</v>
      </c>
      <c r="F53" s="14">
        <f>T49</f>
        <v>0.13320000000000001</v>
      </c>
      <c r="G53" s="19"/>
      <c r="H53" s="18"/>
      <c r="I53" s="18"/>
      <c r="K53" s="22" t="s">
        <v>86</v>
      </c>
      <c r="L53" s="18"/>
      <c r="M53" s="18"/>
      <c r="N53" s="18"/>
      <c r="O53" s="18"/>
      <c r="P53" s="18"/>
      <c r="Q53" s="18"/>
      <c r="R53" s="18"/>
      <c r="T53" s="27"/>
      <c r="U53" s="27"/>
    </row>
    <row r="54" spans="2:21">
      <c r="B54" s="18" t="s">
        <v>46</v>
      </c>
      <c r="C54" s="42" t="s">
        <v>21</v>
      </c>
      <c r="D54" s="18"/>
      <c r="E54" s="18" t="s">
        <v>46</v>
      </c>
      <c r="F54" s="14">
        <f>T50</f>
        <v>1.3320000000000001</v>
      </c>
      <c r="G54" s="19"/>
      <c r="H54" s="18"/>
      <c r="I54" s="18"/>
      <c r="K54" s="22" t="s">
        <v>86</v>
      </c>
      <c r="L54" s="18"/>
      <c r="M54" s="18"/>
      <c r="N54" s="18"/>
      <c r="O54" s="18"/>
      <c r="P54" s="18"/>
      <c r="Q54" s="18"/>
      <c r="R54" s="18"/>
      <c r="T54" s="27"/>
      <c r="U54" s="27"/>
    </row>
    <row r="55" spans="2:21">
      <c r="B55" s="18"/>
      <c r="C55" s="32"/>
      <c r="D55" s="18"/>
      <c r="E55" s="27" t="s">
        <v>117</v>
      </c>
      <c r="F55" s="14">
        <f>U51</f>
        <v>28.79175</v>
      </c>
      <c r="G55" s="19"/>
      <c r="H55" s="18"/>
      <c r="I55" s="18"/>
      <c r="K55" s="22" t="s">
        <v>86</v>
      </c>
      <c r="L55" s="18"/>
      <c r="M55" s="18"/>
      <c r="N55" s="18"/>
      <c r="O55" s="18"/>
      <c r="P55" s="18"/>
      <c r="Q55" s="18"/>
      <c r="R55" s="18"/>
      <c r="T55" s="27"/>
      <c r="U55" s="27"/>
    </row>
    <row r="56" spans="2:21">
      <c r="B56" s="18"/>
      <c r="C56" s="18"/>
      <c r="D56" s="18"/>
      <c r="E56" s="18" t="s">
        <v>118</v>
      </c>
      <c r="F56" s="14">
        <f>U52+T52</f>
        <v>95.25</v>
      </c>
      <c r="G56" s="33"/>
      <c r="H56" s="18"/>
      <c r="I56" s="18"/>
      <c r="K56" s="22" t="s">
        <v>86</v>
      </c>
      <c r="L56" s="18"/>
      <c r="M56" s="18"/>
      <c r="N56" s="18"/>
      <c r="O56" s="18"/>
      <c r="P56" s="18"/>
      <c r="Q56" s="18"/>
      <c r="R56" s="18"/>
      <c r="T56" s="33">
        <f>SUM(T52*(C44/100))</f>
        <v>0.91908000000000012</v>
      </c>
      <c r="U56" s="27"/>
    </row>
    <row r="57" spans="2:21">
      <c r="B57" s="18"/>
      <c r="C57" s="18"/>
      <c r="D57" s="18"/>
      <c r="E57" s="18"/>
      <c r="F57" s="18"/>
      <c r="G57" s="18"/>
      <c r="H57" s="18"/>
      <c r="I57" s="18"/>
      <c r="K57" s="18"/>
      <c r="L57" s="18"/>
      <c r="M57" s="18"/>
      <c r="N57" s="18"/>
      <c r="O57" s="18"/>
      <c r="P57" s="18"/>
      <c r="Q57" s="18"/>
      <c r="R57" s="18"/>
      <c r="T57" s="27"/>
      <c r="U57" s="27"/>
    </row>
    <row r="58" spans="2:21">
      <c r="B58" s="24" t="s">
        <v>119</v>
      </c>
      <c r="C58" s="18"/>
      <c r="D58" s="18"/>
      <c r="E58" s="24" t="s">
        <v>119</v>
      </c>
      <c r="F58" s="18"/>
      <c r="G58" s="18"/>
      <c r="H58" s="18"/>
      <c r="I58" s="18"/>
      <c r="K58" s="18"/>
      <c r="L58" s="18"/>
      <c r="M58" s="18"/>
      <c r="N58" s="18"/>
      <c r="O58" s="18"/>
      <c r="P58" s="18"/>
      <c r="Q58" s="18"/>
      <c r="R58" s="18"/>
      <c r="T58" s="33">
        <f>SUM(T52+T56)</f>
        <v>7.5790800000000003</v>
      </c>
      <c r="U58" s="33">
        <f>SUM(U52+U56)</f>
        <v>88.59</v>
      </c>
    </row>
    <row r="59" spans="2:21">
      <c r="B59" s="18" t="s">
        <v>44</v>
      </c>
      <c r="C59" s="14">
        <f>C34</f>
        <v>90</v>
      </c>
      <c r="D59" s="18"/>
      <c r="E59" s="18" t="s">
        <v>44</v>
      </c>
      <c r="F59" s="42" t="s">
        <v>21</v>
      </c>
      <c r="G59" s="32"/>
      <c r="H59" s="18"/>
      <c r="I59" s="18"/>
      <c r="K59" s="22" t="s">
        <v>86</v>
      </c>
      <c r="L59" s="18"/>
      <c r="M59" s="18"/>
      <c r="N59" s="18"/>
      <c r="O59" s="18"/>
      <c r="P59" s="18"/>
      <c r="Q59" s="18"/>
      <c r="R59" s="18"/>
      <c r="T59" s="33"/>
      <c r="U59" s="27"/>
    </row>
    <row r="60" spans="2:21">
      <c r="B60" s="18" t="s">
        <v>50</v>
      </c>
      <c r="C60" s="42" t="s">
        <v>21</v>
      </c>
      <c r="D60" s="18"/>
      <c r="E60" s="18" t="s">
        <v>50</v>
      </c>
      <c r="F60" s="14">
        <f>T56</f>
        <v>0.91908000000000012</v>
      </c>
      <c r="G60" s="19"/>
      <c r="H60" s="18"/>
      <c r="I60" s="18"/>
      <c r="K60" s="22" t="s">
        <v>86</v>
      </c>
      <c r="L60" s="18"/>
      <c r="M60" s="18"/>
      <c r="N60" s="18"/>
      <c r="O60" s="18"/>
      <c r="P60" s="18"/>
      <c r="Q60" s="18"/>
      <c r="R60" s="18"/>
      <c r="T60" s="27"/>
      <c r="U60" s="27"/>
    </row>
    <row r="61" spans="2:21">
      <c r="B61" s="18"/>
      <c r="C61" s="32"/>
      <c r="D61" s="18"/>
      <c r="E61" s="18"/>
      <c r="F61" s="19"/>
      <c r="G61" s="19"/>
      <c r="H61" s="18"/>
      <c r="I61" s="18"/>
      <c r="K61" s="18"/>
      <c r="L61" s="18"/>
      <c r="M61" s="18"/>
      <c r="N61" s="18"/>
      <c r="O61" s="18"/>
      <c r="P61" s="18"/>
      <c r="Q61" s="18"/>
      <c r="R61" s="18"/>
    </row>
    <row r="62" spans="2:21">
      <c r="B62" s="49" t="s">
        <v>51</v>
      </c>
      <c r="C62" s="14">
        <f>C34</f>
        <v>90</v>
      </c>
      <c r="D62" s="18"/>
      <c r="E62" s="49" t="s">
        <v>51</v>
      </c>
      <c r="F62" s="14">
        <f>SUM(F56+F60)</f>
        <v>96.169079999999994</v>
      </c>
      <c r="G62" s="19"/>
      <c r="H62" s="18"/>
      <c r="I62" s="18"/>
      <c r="K62" s="22" t="s">
        <v>86</v>
      </c>
      <c r="L62" s="18"/>
      <c r="M62" s="18"/>
      <c r="N62" s="18"/>
      <c r="O62" s="18"/>
      <c r="P62" s="18"/>
      <c r="Q62" s="18"/>
      <c r="R62" s="18"/>
    </row>
    <row r="63" spans="2:21">
      <c r="B63" s="36"/>
      <c r="C63" s="19"/>
      <c r="D63" s="18"/>
      <c r="E63" s="36"/>
      <c r="F63" s="19"/>
      <c r="G63" s="19"/>
      <c r="H63" s="18"/>
      <c r="I63" s="18"/>
      <c r="K63" s="18"/>
      <c r="L63" s="18"/>
      <c r="M63" s="18"/>
      <c r="N63" s="18"/>
      <c r="O63" s="18"/>
      <c r="P63" s="18"/>
      <c r="Q63" s="18"/>
      <c r="R63" s="18"/>
    </row>
    <row r="64" spans="2:21">
      <c r="B64" s="36" t="s">
        <v>52</v>
      </c>
      <c r="C64" s="14">
        <f>C34*C43%</f>
        <v>17.100000000000001</v>
      </c>
      <c r="D64" s="18"/>
      <c r="E64" s="36" t="s">
        <v>52</v>
      </c>
      <c r="F64" s="14">
        <f>((F62*((100-C36)/100)))*(C43/100)</f>
        <v>1.461770016</v>
      </c>
      <c r="G64" s="19"/>
      <c r="H64" s="50" t="s">
        <v>120</v>
      </c>
      <c r="I64" s="27"/>
      <c r="K64" s="22" t="s">
        <v>86</v>
      </c>
      <c r="L64" s="18"/>
      <c r="M64" s="23"/>
      <c r="N64" s="27"/>
      <c r="O64" s="27"/>
      <c r="P64" s="18"/>
      <c r="Q64" s="22"/>
      <c r="R64" s="22"/>
    </row>
    <row r="65" spans="1:19">
      <c r="B65" s="18"/>
      <c r="C65" s="19"/>
      <c r="D65" s="18"/>
      <c r="E65" s="18"/>
      <c r="F65" s="19"/>
      <c r="G65" s="19"/>
      <c r="H65" s="18"/>
      <c r="I65" s="18"/>
      <c r="K65" s="18"/>
      <c r="L65" s="18"/>
      <c r="M65" s="18"/>
      <c r="N65" s="18"/>
      <c r="O65" s="18"/>
      <c r="P65" s="18"/>
      <c r="Q65" s="18"/>
      <c r="R65" s="22"/>
    </row>
    <row r="66" spans="1:19">
      <c r="B66" s="24" t="s">
        <v>121</v>
      </c>
      <c r="C66" s="14">
        <f>SUM(C62-C64)</f>
        <v>72.900000000000006</v>
      </c>
      <c r="D66" s="18"/>
      <c r="E66" s="24" t="s">
        <v>121</v>
      </c>
      <c r="F66" s="14">
        <f>F62-F64</f>
        <v>94.707309983999991</v>
      </c>
      <c r="G66" s="34"/>
      <c r="H66" s="18"/>
      <c r="I66" s="18"/>
      <c r="K66" s="22" t="s">
        <v>86</v>
      </c>
      <c r="L66" s="27"/>
      <c r="M66" s="27"/>
      <c r="N66" s="27"/>
      <c r="O66" s="27"/>
      <c r="P66" s="18"/>
      <c r="Q66" s="18"/>
      <c r="R66" s="27"/>
    </row>
    <row r="67" spans="1:19">
      <c r="B67" s="18"/>
      <c r="C67" s="18"/>
      <c r="D67" s="18"/>
      <c r="E67" s="18"/>
      <c r="F67" s="18"/>
      <c r="G67" s="18"/>
      <c r="H67" s="18"/>
      <c r="I67" s="18"/>
      <c r="K67" s="18"/>
      <c r="L67" s="18"/>
      <c r="M67" s="18"/>
      <c r="N67" s="18"/>
      <c r="O67" s="18"/>
      <c r="P67" s="18"/>
      <c r="Q67" s="18"/>
      <c r="R67" s="18"/>
    </row>
    <row r="68" spans="1:19">
      <c r="B68" s="18"/>
      <c r="C68" s="18"/>
      <c r="D68" s="18"/>
      <c r="E68" s="104" t="s">
        <v>122</v>
      </c>
      <c r="F68" s="14">
        <f>F66-C66</f>
        <v>21.807309983999986</v>
      </c>
      <c r="G68" s="34"/>
      <c r="H68" s="18"/>
      <c r="I68" s="18"/>
      <c r="K68" s="22" t="s">
        <v>86</v>
      </c>
      <c r="L68" s="18"/>
      <c r="M68" s="18"/>
      <c r="N68" s="18"/>
      <c r="O68" s="18"/>
      <c r="P68" s="18"/>
      <c r="Q68" s="18"/>
      <c r="R68" s="18"/>
      <c r="S68" s="16"/>
    </row>
    <row r="69" spans="1:19" s="16" customFormat="1">
      <c r="A69" s="10"/>
      <c r="B69" s="18"/>
      <c r="C69" s="18"/>
      <c r="D69" s="18"/>
      <c r="E69" s="104"/>
      <c r="F69" s="18"/>
      <c r="G69" s="18"/>
      <c r="H69" s="18"/>
      <c r="I69" s="18"/>
      <c r="J69" s="10"/>
      <c r="K69" s="22" t="s">
        <v>86</v>
      </c>
      <c r="L69" s="18"/>
      <c r="M69" s="18"/>
      <c r="N69" s="18"/>
      <c r="O69" s="18"/>
      <c r="P69" s="18"/>
      <c r="Q69" s="18"/>
      <c r="R69" s="18"/>
      <c r="S69" s="10"/>
    </row>
    <row r="70" spans="1:19">
      <c r="B70" s="18"/>
      <c r="C70" s="18"/>
      <c r="D70" s="18"/>
      <c r="E70" s="18"/>
      <c r="F70" s="18"/>
      <c r="G70" s="18"/>
      <c r="H70" s="18"/>
      <c r="I70" s="18"/>
      <c r="K70" s="18"/>
      <c r="L70" s="18"/>
      <c r="M70" s="18"/>
      <c r="N70" s="18"/>
      <c r="O70" s="18"/>
      <c r="P70" s="18"/>
      <c r="Q70" s="18"/>
      <c r="R70" s="18"/>
    </row>
    <row r="71" spans="1:19">
      <c r="B71" s="18"/>
      <c r="C71" s="18"/>
      <c r="D71" s="18"/>
      <c r="E71" s="49" t="s">
        <v>123</v>
      </c>
      <c r="F71" s="14">
        <f>SUM(1-(C66/F66))</f>
        <v>0.23026005054608933</v>
      </c>
      <c r="G71" s="18"/>
      <c r="H71" s="18"/>
      <c r="I71" s="18"/>
      <c r="K71" s="22" t="s">
        <v>86</v>
      </c>
      <c r="L71" s="18"/>
      <c r="M71" s="18"/>
      <c r="N71" s="18"/>
      <c r="O71" s="18"/>
      <c r="P71" s="18"/>
      <c r="Q71" s="18"/>
      <c r="R71" s="18"/>
    </row>
    <row r="72" spans="1:19">
      <c r="B72" s="18"/>
      <c r="C72" s="18"/>
      <c r="D72" s="18"/>
      <c r="E72" s="49"/>
      <c r="F72" s="49"/>
      <c r="G72" s="18"/>
      <c r="H72" s="18"/>
      <c r="I72" s="18"/>
      <c r="K72" s="18"/>
      <c r="L72" s="18"/>
      <c r="M72" s="18"/>
      <c r="N72" s="18"/>
      <c r="O72" s="18"/>
      <c r="P72" s="18"/>
      <c r="Q72" s="18"/>
      <c r="R72" s="18"/>
    </row>
    <row r="73" spans="1:19">
      <c r="B73" s="18"/>
      <c r="C73" s="18"/>
      <c r="D73" s="18"/>
      <c r="E73" s="49"/>
      <c r="F73" s="49"/>
      <c r="G73" s="18"/>
      <c r="H73" s="18"/>
      <c r="I73" s="18"/>
      <c r="K73" s="18"/>
      <c r="L73" s="18"/>
      <c r="M73" s="18"/>
      <c r="N73" s="18"/>
      <c r="O73" s="18"/>
      <c r="P73" s="18"/>
      <c r="Q73" s="18"/>
      <c r="R73" s="18"/>
    </row>
    <row r="74" spans="1:19">
      <c r="B74" s="27" t="s">
        <v>57</v>
      </c>
      <c r="C74" s="18"/>
      <c r="D74" s="18"/>
      <c r="E74" s="18"/>
      <c r="F74" s="18"/>
      <c r="G74" s="18"/>
      <c r="H74" s="18"/>
      <c r="I74" s="18"/>
      <c r="K74" s="18"/>
      <c r="L74" s="18"/>
      <c r="M74" s="18"/>
      <c r="N74" s="18"/>
      <c r="O74" s="18"/>
      <c r="P74" s="18"/>
      <c r="Q74" s="18"/>
      <c r="R74" s="18"/>
    </row>
    <row r="75" spans="1:19">
      <c r="B75" s="27" t="s">
        <v>124</v>
      </c>
      <c r="C75" s="18"/>
      <c r="D75" s="18"/>
      <c r="E75" s="18"/>
      <c r="F75" s="18"/>
      <c r="G75" s="18"/>
      <c r="H75" s="18"/>
      <c r="I75" s="18"/>
      <c r="K75" s="18"/>
      <c r="L75" s="18"/>
      <c r="M75" s="18"/>
      <c r="N75" s="18"/>
      <c r="O75" s="18"/>
      <c r="P75" s="18"/>
      <c r="Q75" s="18"/>
      <c r="R75" s="18"/>
    </row>
    <row r="76" spans="1:19">
      <c r="B76" s="105" t="s">
        <v>59</v>
      </c>
      <c r="C76" s="105"/>
      <c r="D76" s="105"/>
      <c r="E76" s="105"/>
      <c r="F76" s="105"/>
      <c r="G76" s="105"/>
      <c r="H76" s="105"/>
      <c r="I76" s="105"/>
      <c r="K76" s="18"/>
      <c r="L76" s="18"/>
      <c r="M76" s="18"/>
      <c r="N76" s="18"/>
      <c r="O76" s="18"/>
      <c r="P76" s="18"/>
      <c r="Q76" s="18"/>
      <c r="R76" s="18"/>
    </row>
    <row r="77" spans="1:19">
      <c r="B77" s="18"/>
      <c r="C77" s="18"/>
      <c r="D77" s="18"/>
      <c r="E77" s="18"/>
      <c r="F77" s="18"/>
      <c r="G77" s="18"/>
      <c r="H77" s="18"/>
      <c r="I77" s="18"/>
      <c r="K77" s="18"/>
      <c r="L77" s="18"/>
      <c r="M77" s="18"/>
      <c r="N77" s="18"/>
      <c r="O77" s="18"/>
      <c r="P77" s="18"/>
      <c r="Q77" s="18"/>
      <c r="R77" s="18"/>
    </row>
    <row r="78" spans="1:19">
      <c r="K78" s="18"/>
      <c r="L78" s="18"/>
      <c r="M78" s="18"/>
      <c r="N78" s="18"/>
      <c r="O78" s="18"/>
      <c r="P78" s="18"/>
      <c r="Q78" s="18"/>
      <c r="R78" s="18"/>
    </row>
    <row r="79" spans="1:19">
      <c r="K79" s="18"/>
      <c r="L79" s="18"/>
      <c r="M79" s="18"/>
      <c r="N79" s="18"/>
      <c r="O79" s="18"/>
      <c r="P79" s="18"/>
      <c r="Q79" s="18"/>
      <c r="R79" s="18"/>
    </row>
    <row r="80" spans="1:19">
      <c r="K80" s="18"/>
      <c r="L80" s="18"/>
      <c r="M80" s="18"/>
      <c r="N80" s="18"/>
      <c r="O80" s="18"/>
      <c r="P80" s="18"/>
      <c r="Q80" s="18"/>
      <c r="R80" s="18"/>
    </row>
    <row r="81" spans="11:18">
      <c r="K81" s="18"/>
      <c r="L81" s="18"/>
      <c r="M81" s="18"/>
      <c r="N81" s="18"/>
      <c r="O81" s="18"/>
      <c r="P81" s="18"/>
      <c r="Q81" s="18"/>
      <c r="R81" s="18"/>
    </row>
    <row r="82" spans="11:18">
      <c r="K82" s="18"/>
      <c r="L82" s="18"/>
      <c r="M82" s="18"/>
      <c r="N82" s="18"/>
      <c r="O82" s="18"/>
      <c r="P82" s="18"/>
      <c r="Q82" s="18"/>
      <c r="R82" s="18"/>
    </row>
    <row r="83" spans="11:18">
      <c r="K83" s="18"/>
      <c r="L83" s="18"/>
      <c r="M83" s="18"/>
      <c r="N83" s="18"/>
      <c r="O83" s="18"/>
      <c r="P83" s="18"/>
      <c r="Q83" s="18"/>
      <c r="R83" s="18"/>
    </row>
    <row r="84" spans="11:18">
      <c r="K84" s="18"/>
      <c r="L84" s="18"/>
      <c r="M84" s="18"/>
      <c r="N84" s="18"/>
      <c r="O84" s="18"/>
      <c r="P84" s="18"/>
      <c r="Q84" s="18"/>
      <c r="R84" s="18"/>
    </row>
    <row r="85" spans="11:18">
      <c r="K85" s="18"/>
      <c r="L85" s="18"/>
      <c r="M85" s="18"/>
      <c r="N85" s="18"/>
      <c r="O85" s="18"/>
      <c r="P85" s="18"/>
      <c r="Q85" s="18"/>
      <c r="R85" s="18"/>
    </row>
    <row r="86" spans="11:18">
      <c r="K86" s="18"/>
      <c r="L86" s="18"/>
      <c r="M86" s="18"/>
      <c r="N86" s="18"/>
      <c r="O86" s="18"/>
      <c r="P86" s="18"/>
      <c r="Q86" s="18"/>
      <c r="R86" s="18"/>
    </row>
    <row r="87" spans="11:18">
      <c r="K87" s="18"/>
      <c r="L87" s="18"/>
      <c r="M87" s="18"/>
      <c r="N87" s="18"/>
      <c r="O87" s="18"/>
      <c r="P87" s="18"/>
      <c r="Q87" s="18"/>
      <c r="R87" s="18"/>
    </row>
    <row r="88" spans="11:18">
      <c r="K88" s="18"/>
      <c r="L88" s="18"/>
      <c r="M88" s="18"/>
      <c r="N88" s="18"/>
      <c r="O88" s="18"/>
      <c r="P88" s="18"/>
      <c r="Q88" s="18"/>
      <c r="R88" s="18"/>
    </row>
    <row r="89" spans="11:18">
      <c r="K89" s="18"/>
      <c r="L89" s="18"/>
      <c r="M89" s="18"/>
      <c r="N89" s="18"/>
      <c r="O89" s="18"/>
      <c r="P89" s="18"/>
      <c r="Q89" s="18"/>
      <c r="R89" s="18"/>
    </row>
    <row r="90" spans="11:18">
      <c r="K90" s="18"/>
      <c r="L90" s="18"/>
      <c r="M90" s="18"/>
      <c r="N90" s="18"/>
      <c r="O90" s="18"/>
      <c r="P90" s="18"/>
      <c r="Q90" s="18"/>
      <c r="R90" s="18"/>
    </row>
    <row r="91" spans="11:18">
      <c r="K91" s="18"/>
      <c r="L91" s="18"/>
      <c r="M91" s="18"/>
      <c r="N91" s="18"/>
      <c r="O91" s="18"/>
      <c r="P91" s="18"/>
      <c r="Q91" s="18"/>
      <c r="R91" s="18"/>
    </row>
    <row r="92" spans="11:18">
      <c r="K92" s="18"/>
      <c r="L92" s="18"/>
      <c r="M92" s="18"/>
      <c r="N92" s="18"/>
      <c r="O92" s="18"/>
      <c r="P92" s="18"/>
      <c r="Q92" s="18"/>
      <c r="R92" s="18"/>
    </row>
    <row r="93" spans="11:18">
      <c r="K93" s="18"/>
      <c r="L93" s="18"/>
      <c r="M93" s="18"/>
      <c r="N93" s="18"/>
      <c r="O93" s="18"/>
      <c r="P93" s="18"/>
      <c r="Q93" s="18"/>
      <c r="R93" s="18"/>
    </row>
    <row r="94" spans="11:18">
      <c r="K94" s="18"/>
      <c r="L94" s="18"/>
      <c r="M94" s="18"/>
      <c r="N94" s="18"/>
      <c r="O94" s="18"/>
      <c r="P94" s="18"/>
      <c r="Q94" s="18"/>
      <c r="R94" s="18"/>
    </row>
    <row r="95" spans="11:18">
      <c r="K95" s="18"/>
      <c r="L95" s="18"/>
      <c r="M95" s="18"/>
      <c r="N95" s="18"/>
      <c r="O95" s="18"/>
      <c r="P95" s="18"/>
      <c r="Q95" s="18"/>
      <c r="R95" s="18"/>
    </row>
    <row r="96" spans="11:18">
      <c r="K96" s="18"/>
      <c r="L96" s="18"/>
      <c r="M96" s="18"/>
      <c r="N96" s="18"/>
      <c r="O96" s="18"/>
      <c r="P96" s="18"/>
      <c r="Q96" s="18"/>
      <c r="R96" s="18"/>
    </row>
    <row r="97" spans="11:18">
      <c r="K97" s="18"/>
      <c r="L97" s="18"/>
      <c r="M97" s="18"/>
      <c r="N97" s="18"/>
      <c r="O97" s="18"/>
      <c r="P97" s="18"/>
      <c r="Q97" s="18"/>
      <c r="R97" s="18"/>
    </row>
    <row r="98" spans="11:18">
      <c r="K98" s="18"/>
      <c r="L98" s="18"/>
      <c r="M98" s="18"/>
      <c r="N98" s="18"/>
      <c r="O98" s="18"/>
      <c r="P98" s="18"/>
      <c r="Q98" s="18"/>
      <c r="R98" s="18"/>
    </row>
    <row r="99" spans="11:18">
      <c r="K99" s="18"/>
      <c r="L99" s="18"/>
      <c r="M99" s="18"/>
      <c r="N99" s="18"/>
      <c r="O99" s="18"/>
      <c r="P99" s="18"/>
      <c r="Q99" s="18"/>
      <c r="R99" s="18"/>
    </row>
    <row r="100" spans="11:18">
      <c r="K100" s="18"/>
      <c r="L100" s="18"/>
      <c r="M100" s="18"/>
      <c r="N100" s="18"/>
      <c r="O100" s="18"/>
      <c r="P100" s="18"/>
      <c r="Q100" s="18"/>
      <c r="R100" s="18"/>
    </row>
    <row r="101" spans="11:18">
      <c r="K101" s="18"/>
      <c r="L101" s="18"/>
      <c r="M101" s="18"/>
      <c r="N101" s="18"/>
      <c r="O101" s="18"/>
      <c r="P101" s="18"/>
      <c r="Q101" s="18"/>
      <c r="R101" s="18"/>
    </row>
    <row r="102" spans="11:18">
      <c r="K102" s="18"/>
      <c r="L102" s="18"/>
      <c r="M102" s="18"/>
      <c r="N102" s="18"/>
      <c r="O102" s="18"/>
      <c r="P102" s="18"/>
      <c r="Q102" s="18"/>
      <c r="R102" s="18"/>
    </row>
    <row r="103" spans="11:18">
      <c r="K103" s="18"/>
      <c r="L103" s="18"/>
      <c r="M103" s="18"/>
      <c r="N103" s="18"/>
      <c r="O103" s="18"/>
      <c r="P103" s="18"/>
      <c r="Q103" s="18"/>
      <c r="R103" s="18"/>
    </row>
    <row r="104" spans="11:18">
      <c r="K104" s="18"/>
      <c r="L104" s="18"/>
      <c r="M104" s="18"/>
      <c r="N104" s="18"/>
      <c r="O104" s="18"/>
      <c r="P104" s="18"/>
      <c r="Q104" s="18"/>
      <c r="R104" s="18"/>
    </row>
    <row r="105" spans="11:18">
      <c r="K105" s="18"/>
      <c r="L105" s="18"/>
      <c r="M105" s="18"/>
      <c r="N105" s="18"/>
      <c r="O105" s="18"/>
      <c r="P105" s="18"/>
      <c r="Q105" s="18"/>
      <c r="R105" s="18"/>
    </row>
    <row r="106" spans="11:18">
      <c r="K106" s="18"/>
      <c r="L106" s="18"/>
      <c r="M106" s="18"/>
      <c r="N106" s="18"/>
      <c r="O106" s="18"/>
      <c r="P106" s="18"/>
      <c r="Q106" s="18"/>
      <c r="R106" s="18"/>
    </row>
    <row r="107" spans="11:18">
      <c r="K107" s="18"/>
      <c r="L107" s="18"/>
      <c r="M107" s="18"/>
      <c r="N107" s="18"/>
      <c r="O107" s="18"/>
      <c r="P107" s="18"/>
      <c r="Q107" s="18"/>
      <c r="R107" s="18"/>
    </row>
    <row r="108" spans="11:18">
      <c r="K108" s="18"/>
      <c r="L108" s="18"/>
      <c r="M108" s="18"/>
      <c r="N108" s="18"/>
      <c r="O108" s="18"/>
      <c r="P108" s="18"/>
      <c r="Q108" s="18"/>
      <c r="R108" s="18"/>
    </row>
    <row r="109" spans="11:18">
      <c r="K109" s="18"/>
      <c r="L109" s="18"/>
      <c r="M109" s="18"/>
      <c r="N109" s="18"/>
      <c r="O109" s="18"/>
      <c r="P109" s="18"/>
      <c r="Q109" s="18"/>
      <c r="R109" s="18"/>
    </row>
    <row r="110" spans="11:18">
      <c r="K110" s="18"/>
      <c r="L110" s="18"/>
      <c r="M110" s="18"/>
      <c r="N110" s="18"/>
      <c r="O110" s="18"/>
      <c r="P110" s="18"/>
      <c r="Q110" s="18"/>
      <c r="R110" s="18"/>
    </row>
    <row r="111" spans="11:18">
      <c r="K111" s="18"/>
      <c r="L111" s="18"/>
      <c r="M111" s="18"/>
      <c r="N111" s="18"/>
      <c r="O111" s="18"/>
      <c r="P111" s="18"/>
      <c r="Q111" s="18"/>
      <c r="R111" s="18"/>
    </row>
    <row r="112" spans="11:18">
      <c r="K112" s="18"/>
      <c r="L112" s="18"/>
      <c r="M112" s="18"/>
      <c r="N112" s="18"/>
      <c r="O112" s="18"/>
      <c r="P112" s="18"/>
      <c r="Q112" s="18"/>
      <c r="R112" s="18"/>
    </row>
    <row r="113" spans="11:18">
      <c r="K113" s="18"/>
      <c r="L113" s="18"/>
      <c r="M113" s="18"/>
      <c r="N113" s="18"/>
      <c r="O113" s="18"/>
      <c r="P113" s="18"/>
      <c r="Q113" s="18"/>
      <c r="R113" s="18"/>
    </row>
    <row r="114" spans="11:18">
      <c r="K114" s="18"/>
      <c r="L114" s="18"/>
      <c r="M114" s="18"/>
      <c r="N114" s="18"/>
      <c r="O114" s="18"/>
      <c r="P114" s="18"/>
      <c r="Q114" s="18"/>
      <c r="R114" s="18"/>
    </row>
    <row r="115" spans="11:18">
      <c r="K115" s="18"/>
      <c r="L115" s="18"/>
      <c r="M115" s="18"/>
      <c r="N115" s="18"/>
      <c r="O115" s="18"/>
      <c r="P115" s="18"/>
      <c r="Q115" s="18"/>
      <c r="R115" s="18"/>
    </row>
    <row r="116" spans="11:18">
      <c r="K116" s="18"/>
      <c r="L116" s="18"/>
      <c r="M116" s="18"/>
      <c r="N116" s="18"/>
      <c r="O116" s="18"/>
      <c r="P116" s="18"/>
      <c r="Q116" s="18"/>
      <c r="R116" s="18"/>
    </row>
    <row r="117" spans="11:18">
      <c r="K117" s="18"/>
      <c r="L117" s="18"/>
      <c r="M117" s="18"/>
      <c r="N117" s="18"/>
      <c r="O117" s="18"/>
      <c r="P117" s="18"/>
      <c r="Q117" s="18"/>
      <c r="R117" s="18"/>
    </row>
    <row r="118" spans="11:18">
      <c r="K118" s="18"/>
      <c r="L118" s="18"/>
      <c r="M118" s="18"/>
      <c r="N118" s="18"/>
      <c r="O118" s="18"/>
      <c r="P118" s="18"/>
      <c r="Q118" s="18"/>
      <c r="R118" s="18"/>
    </row>
    <row r="119" spans="11:18">
      <c r="K119" s="18"/>
      <c r="L119" s="18"/>
      <c r="M119" s="18"/>
      <c r="N119" s="18"/>
      <c r="O119" s="18"/>
      <c r="P119" s="18"/>
      <c r="Q119" s="18"/>
      <c r="R119" s="18"/>
    </row>
    <row r="120" spans="11:18">
      <c r="K120" s="18"/>
      <c r="L120" s="18"/>
      <c r="M120" s="18"/>
      <c r="N120" s="18"/>
      <c r="O120" s="18"/>
      <c r="P120" s="18"/>
      <c r="Q120" s="18"/>
      <c r="R120" s="18"/>
    </row>
    <row r="121" spans="11:18">
      <c r="K121" s="18"/>
      <c r="L121" s="18"/>
      <c r="M121" s="18"/>
      <c r="N121" s="18"/>
      <c r="O121" s="18"/>
      <c r="P121" s="18"/>
      <c r="Q121" s="18"/>
      <c r="R121" s="18"/>
    </row>
    <row r="122" spans="11:18">
      <c r="K122" s="18"/>
      <c r="L122" s="18"/>
      <c r="M122" s="18"/>
      <c r="N122" s="18"/>
      <c r="O122" s="18"/>
      <c r="P122" s="18"/>
      <c r="Q122" s="18"/>
      <c r="R122" s="18"/>
    </row>
  </sheetData>
  <mergeCells count="4">
    <mergeCell ref="E68:E69"/>
    <mergeCell ref="B76:I76"/>
    <mergeCell ref="B7:E8"/>
    <mergeCell ref="B26:E27"/>
  </mergeCells>
  <pageMargins left="0.39370078740157483" right="0.39370078740157483" top="0.39370078740157483" bottom="0.39370078740157483" header="0.31496062992125984" footer="0.31496062992125984"/>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EDA6-8E35-4EC5-97A3-FE1F89FC9A65}">
  <dimension ref="A1:A2"/>
  <sheetViews>
    <sheetView workbookViewId="0">
      <selection activeCell="A5" sqref="A5"/>
    </sheetView>
  </sheetViews>
  <sheetFormatPr defaultRowHeight="14.45"/>
  <sheetData>
    <row r="1" spans="1:1">
      <c r="A1" t="s">
        <v>125</v>
      </c>
    </row>
    <row r="2" spans="1:1">
      <c r="A2" t="s">
        <v>126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4766a8-4372-40e0-9f1d-a000fcd61192" xsi:nil="true"/>
    <lcf76f155ced4ddcb4097134ff3c332f xmlns="8f4f4465-1858-4848-8c31-42d368b553b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FA6EEBD92FEA4CA0174E358546F0AA" ma:contentTypeVersion="14" ma:contentTypeDescription="Create a new document." ma:contentTypeScope="" ma:versionID="04416a1fb3f619f5bfbc69a3dcaf2b6e">
  <xsd:schema xmlns:xsd="http://www.w3.org/2001/XMLSchema" xmlns:xs="http://www.w3.org/2001/XMLSchema" xmlns:p="http://schemas.microsoft.com/office/2006/metadata/properties" xmlns:ns2="8f4f4465-1858-4848-8c31-42d368b553b5" xmlns:ns3="7e4766a8-4372-40e0-9f1d-a000fcd61192" targetNamespace="http://schemas.microsoft.com/office/2006/metadata/properties" ma:root="true" ma:fieldsID="054906db877aa2643cc90d72e55d1017" ns2:_="" ns3:_="">
    <xsd:import namespace="8f4f4465-1858-4848-8c31-42d368b553b5"/>
    <xsd:import namespace="7e4766a8-4372-40e0-9f1d-a000fcd6119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4f4465-1858-4848-8c31-42d368b55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63c266f-2106-44df-968c-0e87208a8df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4766a8-4372-40e0-9f1d-a000fcd6119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332079c-d635-43ad-b961-488e84be1539}" ma:internalName="TaxCatchAll" ma:showField="CatchAllData" ma:web="7e4766a8-4372-40e0-9f1d-a000fcd6119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E97AF3-8777-452B-9FB6-3455299EE942}"/>
</file>

<file path=customXml/itemProps2.xml><?xml version="1.0" encoding="utf-8"?>
<ds:datastoreItem xmlns:ds="http://schemas.openxmlformats.org/officeDocument/2006/customXml" ds:itemID="{AE96400A-B5A9-4807-8186-157D349B6BCA}"/>
</file>

<file path=customXml/itemProps3.xml><?xml version="1.0" encoding="utf-8"?>
<ds:datastoreItem xmlns:ds="http://schemas.openxmlformats.org/officeDocument/2006/customXml" ds:itemID="{60A59AD4-6275-4301-86B5-34CA7E1E4C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Betts, Robert</dc:creator>
  <cp:keywords/>
  <dc:description/>
  <cp:lastModifiedBy/>
  <cp:revision/>
  <dcterms:created xsi:type="dcterms:W3CDTF">2021-01-21T12:48:07Z</dcterms:created>
  <dcterms:modified xsi:type="dcterms:W3CDTF">2025-10-20T08:50:22Z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0x0101009DFA6EEBD92FEA4CA0174E358546F0AA</vt:lpwstr>
  </property>
  <property fmtid="{D5CDD505-2E9C-101B-9397-08002B2CF9AE}" pid="3" name="MSIP_Label_959a91ea-2073-4935-a795-8d5add99d027_Enabled">
    <vt:lpwstr>true</vt:lpwstr>
  </property>
  <property fmtid="{D5CDD505-2E9C-101B-9397-08002B2CF9AE}" pid="4" name="MSIP_Label_959a91ea-2073-4935-a795-8d5add99d027_SetDate">
    <vt:lpwstr>2021-09-07T17:49:34Z</vt:lpwstr>
  </property>
  <property fmtid="{D5CDD505-2E9C-101B-9397-08002B2CF9AE}" pid="5" name="MSIP_Label_959a91ea-2073-4935-a795-8d5add99d027_Method">
    <vt:lpwstr>Privileged</vt:lpwstr>
  </property>
  <property fmtid="{D5CDD505-2E9C-101B-9397-08002B2CF9AE}" pid="6" name="MSIP_Label_959a91ea-2073-4935-a795-8d5add99d027_Name">
    <vt:lpwstr>Non-Confidential</vt:lpwstr>
  </property>
  <property fmtid="{D5CDD505-2E9C-101B-9397-08002B2CF9AE}" pid="7" name="MSIP_Label_959a91ea-2073-4935-a795-8d5add99d027_SiteId">
    <vt:lpwstr>d246baab-cc00-4ed2-bc4e-f8a46cbc590d</vt:lpwstr>
  </property>
  <property fmtid="{D5CDD505-2E9C-101B-9397-08002B2CF9AE}" pid="8" name="MSIP_Label_959a91ea-2073-4935-a795-8d5add99d027_ActionId">
    <vt:lpwstr>c5b7a064-727b-406a-b913-c20166e99f0e</vt:lpwstr>
  </property>
  <property fmtid="{D5CDD505-2E9C-101B-9397-08002B2CF9AE}" pid="9" name="MSIP_Label_959a91ea-2073-4935-a795-8d5add99d027_ContentBits">
    <vt:lpwstr>0</vt:lpwstr>
  </property>
  <property fmtid="{D5CDD505-2E9C-101B-9397-08002B2CF9AE}" pid="10" name="MediaServiceImageTags">
    <vt:lpwstr/>
  </property>
</Properties>
</file>