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legalandgeneral-my.sharepoint.com/personal/dave_butler_landg_com/Documents/Documents/Calculator/"/>
    </mc:Choice>
  </mc:AlternateContent>
  <xr:revisionPtr revIDLastSave="0" documentId="8_{4AB4FCE7-9420-40F3-98F1-2F978333673B}" xr6:coauthVersionLast="47" xr6:coauthVersionMax="47" xr10:uidLastSave="{00000000-0000-0000-0000-000000000000}"/>
  <bookViews>
    <workbookView xWindow="-110" yWindow="-110" windowWidth="19420" windowHeight="11500" tabRatio="749" xr2:uid="{00000000-000D-0000-FFFF-FFFF00000000}"/>
  </bookViews>
  <sheets>
    <sheet name="RLP Calculator" sheetId="2" r:id="rId1"/>
    <sheet name="current calculator" sheetId="1" state="hidden" r:id="rId2"/>
    <sheet name="test calcs" sheetId="3" state="hidden" r:id="rId3"/>
  </sheets>
  <definedNames>
    <definedName name="_xlnm.Print_Area" localSheetId="0">'RLP Calculator'!$A$1:$I$46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28" i="2"/>
  <c r="F35" i="3"/>
  <c r="F37" i="3" s="1"/>
  <c r="F33" i="3"/>
  <c r="F30" i="3"/>
  <c r="B27" i="3"/>
  <c r="B25" i="3" s="1"/>
  <c r="C24" i="3"/>
  <c r="C27" i="3"/>
  <c r="C31" i="3" s="1"/>
  <c r="B24" i="3"/>
  <c r="B18" i="3"/>
  <c r="B19" i="3"/>
  <c r="H35" i="2"/>
  <c r="H34" i="2"/>
  <c r="H31" i="2"/>
  <c r="D25" i="2"/>
  <c r="B23" i="1"/>
  <c r="B26" i="1"/>
  <c r="F29" i="1"/>
  <c r="F32" i="1"/>
  <c r="F36" i="1" s="1"/>
  <c r="F34" i="1"/>
  <c r="D24" i="3"/>
  <c r="D27" i="3" s="1"/>
  <c r="D26" i="2" l="1"/>
  <c r="H37" i="2"/>
  <c r="D26" i="3"/>
  <c r="D33" i="3"/>
  <c r="C25" i="3"/>
  <c r="B26" i="3"/>
  <c r="C26" i="3"/>
  <c r="B24" i="1"/>
  <c r="D34" i="2"/>
  <c r="C33" i="3"/>
  <c r="C34" i="3" s="1"/>
  <c r="B30" i="1"/>
  <c r="B34" i="1" s="1"/>
  <c r="B35" i="3"/>
  <c r="D37" i="2"/>
  <c r="D27" i="2"/>
  <c r="B25" i="1"/>
  <c r="B31" i="3"/>
  <c r="B33" i="3" s="1"/>
  <c r="D35" i="2"/>
  <c r="B37" i="3"/>
  <c r="B36" i="1"/>
  <c r="B38" i="1" s="1"/>
  <c r="D39" i="2" l="1"/>
  <c r="C35" i="3"/>
  <c r="C37" i="3"/>
  <c r="F39" i="2"/>
  <c r="B32" i="1"/>
  <c r="D38" i="1"/>
  <c r="B39" i="3" l="1"/>
  <c r="D39" i="3"/>
</calcChain>
</file>

<file path=xl/sharedStrings.xml><?xml version="1.0" encoding="utf-8"?>
<sst xmlns="http://schemas.openxmlformats.org/spreadsheetml/2006/main" count="171" uniqueCount="72">
  <si>
    <t xml:space="preserve">     Relevant Life Plan Calculator</t>
  </si>
  <si>
    <t xml:space="preserve">This calculator shows the potential saving your client could make when paying for their life cover through a Relevant Life Plan compared to a typical life policy. </t>
  </si>
  <si>
    <t xml:space="preserve">Enter your client's premium and relevant tax rates and the calculator will give you the tax-adjusted total cost and potential saving. </t>
  </si>
  <si>
    <t>Calculator Notes</t>
  </si>
  <si>
    <t>25/26 Tax Notes</t>
  </si>
  <si>
    <t>Sources</t>
  </si>
  <si>
    <t>Monthly Premium (£)</t>
  </si>
  <si>
    <r>
      <t>*</t>
    </r>
    <r>
      <rPr>
        <sz val="10"/>
        <rFont val="Roboto"/>
      </rPr>
      <t xml:space="preserve"> default to £100. open field allowing adviser to put any figure they require</t>
    </r>
  </si>
  <si>
    <t>What proportion of your clients income is taken solely as dividends (as %)</t>
  </si>
  <si>
    <t>%</t>
  </si>
  <si>
    <r>
      <t>*</t>
    </r>
    <r>
      <rPr>
        <sz val="10"/>
        <rFont val="Roboto"/>
      </rPr>
      <t xml:space="preserve"> default to 0%</t>
    </r>
  </si>
  <si>
    <t>Employee's Income Tax Rate</t>
  </si>
  <si>
    <r>
      <t>*</t>
    </r>
    <r>
      <rPr>
        <sz val="10"/>
        <rFont val="Roboto"/>
      </rPr>
      <t xml:space="preserve"> Can we have a drop down for this box please - 20%, 40% &amp; 50%</t>
    </r>
  </si>
  <si>
    <t>The higher rate of Income Tax remains at 40% for income between £37,701 and £125,140</t>
  </si>
  <si>
    <t>Rates and thresholds for employers 2024 to 2025 - GOV.UK</t>
  </si>
  <si>
    <t xml:space="preserve">Employee's National Insurance Rate </t>
  </si>
  <si>
    <r>
      <t>*</t>
    </r>
    <r>
      <rPr>
        <sz val="10"/>
        <rFont val="Roboto"/>
      </rPr>
      <t xml:space="preserve"> Can we have a drop down for this box please - 2% &amp; 8%</t>
    </r>
  </si>
  <si>
    <t>For the 2025/2026 tax year, employees pay: 6% on earnings between £12,570 and £50,270. 2% on earnings above £50,270.</t>
  </si>
  <si>
    <t>Employing Company's Corporation Tax Rate</t>
  </si>
  <si>
    <r>
      <t>*</t>
    </r>
    <r>
      <rPr>
        <sz val="10"/>
        <rFont val="Roboto"/>
      </rPr>
      <t xml:space="preserve"> default to 19% (small profits rate). open field allowing adviser to put figure they require</t>
    </r>
  </si>
  <si>
    <t>The main rate of Corporate Tax is 25% for companies with profits over £250,000. A small profits rate of 19% applies to companies with profits under £50,000. Companies with profits between £50,000 and £250,000, may be eligible for Marginal Relief, providing a gradual increase in the effective Corporation Tax rate.</t>
  </si>
  <si>
    <t>Corporation Tax rates and allowances - GOV.UK</t>
  </si>
  <si>
    <t>Employer's National Insurance Rate</t>
  </si>
  <si>
    <r>
      <t>*</t>
    </r>
    <r>
      <rPr>
        <sz val="10"/>
        <rFont val="Roboto"/>
      </rPr>
      <t xml:space="preserve"> 0% or 15%</t>
    </r>
  </si>
  <si>
    <t>The employer's National Insurance Contributions (NICs) rate has increased from 13.8% to 15% as of April 6, 2025.</t>
  </si>
  <si>
    <t>Ordinary Life Policy</t>
  </si>
  <si>
    <t>Relevant Life Plan</t>
  </si>
  <si>
    <t>Cost to Employee</t>
  </si>
  <si>
    <t>Monthly Premium</t>
  </si>
  <si>
    <t>N/A</t>
  </si>
  <si>
    <t>Employee National Insurance Contribution</t>
  </si>
  <si>
    <t>Employee Income Tax</t>
  </si>
  <si>
    <t>Gross Earnings Needed</t>
  </si>
  <si>
    <t>Cost to Employer</t>
  </si>
  <si>
    <t>Employer National Insurance Contribution</t>
  </si>
  <si>
    <t>Total Gross Cost</t>
  </si>
  <si>
    <t>Less Corporation Tax</t>
  </si>
  <si>
    <t>Tax Adjusted Total Cost</t>
  </si>
  <si>
    <t>Minimum saving by using a Relevant Life Plan</t>
  </si>
  <si>
    <t>a saving of</t>
  </si>
  <si>
    <t>These figures are for illustrative purposes only.</t>
  </si>
  <si>
    <r>
      <t xml:space="preserve">Based on English HMRC 2025/26 tax and NI thresholds as per </t>
    </r>
    <r>
      <rPr>
        <b/>
        <sz val="12"/>
        <color theme="4"/>
        <rFont val="Roboto"/>
      </rPr>
      <t>https://www.gov.uk/guidance/rates-and-thresholds-for-employers-2025-to-2026</t>
    </r>
  </si>
  <si>
    <t>The information assumes that the same rate of income tax / National Insurance applies on to the whole of the premium. It may be affected by individual circumstances.</t>
  </si>
  <si>
    <t>Relevant Life Plan calculator</t>
  </si>
  <si>
    <t xml:space="preserve">Just enter your client's premium and relevant tax rates and the calculator will give you the tax-adjusted total cost and potential saving. </t>
  </si>
  <si>
    <t>*</t>
  </si>
  <si>
    <r>
      <t>*</t>
    </r>
    <r>
      <rPr>
        <sz val="8"/>
        <rFont val="Arial"/>
        <family val="2"/>
      </rPr>
      <t xml:space="preserve"> Leave this box blank, allowing adviser to put any figure they require</t>
    </r>
  </si>
  <si>
    <t>Employee's income tax rate</t>
  </si>
  <si>
    <r>
      <t>%</t>
    </r>
    <r>
      <rPr>
        <sz val="10"/>
        <color indexed="10"/>
        <rFont val="Arial"/>
        <family val="2"/>
      </rPr>
      <t>**</t>
    </r>
    <r>
      <rPr>
        <sz val="10"/>
        <rFont val="Arial"/>
        <family val="2"/>
      </rPr>
      <t xml:space="preserve"> </t>
    </r>
  </si>
  <si>
    <r>
      <t>**</t>
    </r>
    <r>
      <rPr>
        <sz val="8"/>
        <rFont val="Arial"/>
        <family val="2"/>
      </rPr>
      <t xml:space="preserve"> Can we have a drop down for this box please, 20% / 40% / 50%</t>
    </r>
  </si>
  <si>
    <t xml:space="preserve">Employee's National Insurance rate </t>
  </si>
  <si>
    <r>
      <t xml:space="preserve">% </t>
    </r>
    <r>
      <rPr>
        <sz val="10"/>
        <color indexed="10"/>
        <rFont val="Arial"/>
        <family val="2"/>
      </rPr>
      <t>***</t>
    </r>
    <r>
      <rPr>
        <sz val="10"/>
        <rFont val="Arial"/>
        <family val="2"/>
      </rPr>
      <t xml:space="preserve"> </t>
    </r>
  </si>
  <si>
    <r>
      <t>***</t>
    </r>
    <r>
      <rPr>
        <sz val="8"/>
        <rFont val="Arial"/>
        <family val="2"/>
      </rPr>
      <t xml:space="preserve"> Can we have a drop down for this box please, 2% / 12%</t>
    </r>
  </si>
  <si>
    <t>Employing company's corporation tax rate</t>
  </si>
  <si>
    <r>
      <t>%</t>
    </r>
    <r>
      <rPr>
        <sz val="10"/>
        <color indexed="10"/>
        <rFont val="Arial"/>
        <family val="2"/>
      </rPr>
      <t>*</t>
    </r>
  </si>
  <si>
    <r>
      <t>*</t>
    </r>
    <r>
      <rPr>
        <sz val="8"/>
        <rFont val="Arial"/>
        <family val="2"/>
      </rPr>
      <t xml:space="preserve"> Leave this box blank, allowing adviser to put figure they require</t>
    </r>
  </si>
  <si>
    <t>Employer's National Insurance rate</t>
  </si>
  <si>
    <r>
      <t>%</t>
    </r>
    <r>
      <rPr>
        <sz val="10"/>
        <color indexed="10"/>
        <rFont val="Arial"/>
        <family val="2"/>
      </rPr>
      <t>****</t>
    </r>
  </si>
  <si>
    <r>
      <t>****</t>
    </r>
    <r>
      <rPr>
        <sz val="8"/>
        <rFont val="Arial"/>
        <family val="2"/>
      </rPr>
      <t xml:space="preserve"> Keep this figure fixed</t>
    </r>
  </si>
  <si>
    <t>Cost to employee</t>
  </si>
  <si>
    <t>Gross earnings needed</t>
  </si>
  <si>
    <t>Cost to employer</t>
  </si>
  <si>
    <t>Total Gross cost</t>
  </si>
  <si>
    <t>Tax adjusted total cost</t>
  </si>
  <si>
    <t>Total saving by using a Relevant Life Plan</t>
  </si>
  <si>
    <t>These figures are for illustrative purposes only. Tax calculations are based on 2012/2013 tax bands and may change in the future.</t>
  </si>
  <si>
    <t>what proportion of this income is taken solely as dividends (as %)</t>
  </si>
  <si>
    <t>default ZERO</t>
  </si>
  <si>
    <t>hidden - paye</t>
  </si>
  <si>
    <t>hidden - divi</t>
  </si>
  <si>
    <t>paye</t>
  </si>
  <si>
    <t>divi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</si>
</sst>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48"/>
      <color rgb="FF0070C0"/>
      <name val="Lyon Display Bold"/>
      <family val="3"/>
    </font>
    <font>
      <b/>
      <sz val="12"/>
      <name val="Roboto"/>
    </font>
    <font>
      <sz val="10"/>
      <name val="Roboto"/>
    </font>
    <font>
      <sz val="12"/>
      <name val="Roboto"/>
    </font>
    <font>
      <sz val="11"/>
      <name val="Roboto"/>
    </font>
    <font>
      <b/>
      <sz val="12"/>
      <color rgb="FF004E86"/>
      <name val="Roboto"/>
    </font>
    <font>
      <sz val="8"/>
      <color indexed="10"/>
      <name val="Roboto"/>
    </font>
    <font>
      <sz val="8"/>
      <name val="Roboto"/>
    </font>
    <font>
      <b/>
      <sz val="14"/>
      <color rgb="FF0070C0"/>
      <name val="Roboto"/>
    </font>
    <font>
      <b/>
      <sz val="14"/>
      <name val="Roboto"/>
    </font>
    <font>
      <sz val="14"/>
      <name val="Roboto"/>
    </font>
    <font>
      <b/>
      <sz val="14"/>
      <color theme="0"/>
      <name val="Roboto"/>
    </font>
    <font>
      <b/>
      <sz val="16"/>
      <color theme="0"/>
      <name val="Roboto"/>
    </font>
    <font>
      <sz val="10"/>
      <color theme="0"/>
      <name val="Roboto"/>
    </font>
    <font>
      <sz val="12"/>
      <color indexed="10"/>
      <name val="Roboto"/>
    </font>
    <font>
      <sz val="12"/>
      <color theme="1"/>
      <name val="Roboto"/>
    </font>
    <font>
      <b/>
      <sz val="12"/>
      <color theme="4"/>
      <name val="Roboto"/>
    </font>
    <font>
      <sz val="10"/>
      <color indexed="10"/>
      <name val="Roboto"/>
    </font>
    <font>
      <b/>
      <sz val="10"/>
      <name val="Roboto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right"/>
    </xf>
    <xf numFmtId="164" fontId="6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6" fillId="2" borderId="1" xfId="0" applyFont="1" applyFill="1" applyBorder="1"/>
    <xf numFmtId="0" fontId="6" fillId="0" borderId="1" xfId="0" applyFont="1" applyBorder="1"/>
    <xf numFmtId="0" fontId="6" fillId="0" borderId="0" xfId="0" applyFont="1"/>
    <xf numFmtId="164" fontId="3" fillId="4" borderId="0" xfId="0" applyNumberFormat="1" applyFont="1" applyFill="1"/>
    <xf numFmtId="10" fontId="3" fillId="4" borderId="0" xfId="0" applyNumberFormat="1" applyFont="1" applyFill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2" fontId="0" fillId="0" borderId="0" xfId="0" applyNumberFormat="1"/>
    <xf numFmtId="0" fontId="0" fillId="5" borderId="5" xfId="0" applyFill="1" applyBorder="1"/>
    <xf numFmtId="0" fontId="0" fillId="5" borderId="6" xfId="0" applyFill="1" applyBorder="1"/>
    <xf numFmtId="0" fontId="0" fillId="6" borderId="0" xfId="0" applyFill="1"/>
    <xf numFmtId="0" fontId="0" fillId="6" borderId="5" xfId="0" applyFill="1" applyBorder="1"/>
    <xf numFmtId="0" fontId="0" fillId="5" borderId="0" xfId="0" applyFill="1"/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13" fillId="5" borderId="5" xfId="0" applyFont="1" applyFill="1" applyBorder="1"/>
    <xf numFmtId="0" fontId="13" fillId="0" borderId="0" xfId="0" applyFont="1"/>
    <xf numFmtId="0" fontId="14" fillId="5" borderId="0" xfId="0" applyFont="1" applyFill="1"/>
    <xf numFmtId="0" fontId="13" fillId="5" borderId="3" xfId="0" applyFont="1" applyFill="1" applyBorder="1"/>
    <xf numFmtId="0" fontId="13" fillId="5" borderId="4" xfId="0" applyFont="1" applyFill="1" applyBorder="1"/>
    <xf numFmtId="0" fontId="16" fillId="5" borderId="0" xfId="0" applyFont="1" applyFill="1" applyAlignment="1">
      <alignment horizontal="left" vertical="center"/>
    </xf>
    <xf numFmtId="0" fontId="17" fillId="5" borderId="0" xfId="0" applyFont="1" applyFill="1"/>
    <xf numFmtId="0" fontId="18" fillId="5" borderId="0" xfId="0" applyFont="1" applyFill="1"/>
    <xf numFmtId="0" fontId="16" fillId="5" borderId="0" xfId="0" applyFont="1" applyFill="1" applyAlignment="1">
      <alignment horizontal="left" vertical="center" wrapText="1"/>
    </xf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/>
    <xf numFmtId="0" fontId="21" fillId="5" borderId="0" xfId="0" applyFont="1" applyFill="1"/>
    <xf numFmtId="0" fontId="14" fillId="5" borderId="5" xfId="0" applyFont="1" applyFill="1" applyBorder="1"/>
    <xf numFmtId="0" fontId="14" fillId="0" borderId="0" xfId="0" applyFont="1"/>
    <xf numFmtId="0" fontId="13" fillId="5" borderId="6" xfId="0" applyFont="1" applyFill="1" applyBorder="1"/>
    <xf numFmtId="0" fontId="13" fillId="5" borderId="7" xfId="0" applyFont="1" applyFill="1" applyBorder="1"/>
    <xf numFmtId="0" fontId="14" fillId="5" borderId="0" xfId="0" applyFont="1" applyFill="1" applyAlignment="1">
      <alignment horizontal="left" indent="1"/>
    </xf>
    <xf numFmtId="0" fontId="14" fillId="6" borderId="2" xfId="0" applyFont="1" applyFill="1" applyBorder="1" applyProtection="1">
      <protection locked="0"/>
    </xf>
    <xf numFmtId="0" fontId="25" fillId="5" borderId="0" xfId="0" applyFont="1" applyFill="1"/>
    <xf numFmtId="0" fontId="12" fillId="5" borderId="0" xfId="0" applyFont="1" applyFill="1"/>
    <xf numFmtId="164" fontId="14" fillId="5" borderId="0" xfId="0" applyNumberFormat="1" applyFont="1" applyFill="1"/>
    <xf numFmtId="0" fontId="14" fillId="5" borderId="0" xfId="0" applyFont="1" applyFill="1" applyAlignment="1">
      <alignment horizontal="right"/>
    </xf>
    <xf numFmtId="2" fontId="14" fillId="5" borderId="0" xfId="0" applyNumberFormat="1" applyFont="1" applyFill="1"/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right"/>
    </xf>
    <xf numFmtId="164" fontId="12" fillId="5" borderId="0" xfId="0" applyNumberFormat="1" applyFont="1" applyFill="1"/>
    <xf numFmtId="0" fontId="0" fillId="7" borderId="0" xfId="0" applyFill="1"/>
    <xf numFmtId="0" fontId="24" fillId="7" borderId="0" xfId="0" applyFont="1" applyFill="1"/>
    <xf numFmtId="0" fontId="13" fillId="7" borderId="5" xfId="0" applyFont="1" applyFill="1" applyBorder="1"/>
    <xf numFmtId="0" fontId="26" fillId="5" borderId="0" xfId="0" applyFont="1" applyFill="1"/>
    <xf numFmtId="0" fontId="14" fillId="5" borderId="0" xfId="0" applyFont="1" applyFill="1" applyAlignment="1">
      <alignment horizontal="left"/>
    </xf>
    <xf numFmtId="0" fontId="28" fillId="0" borderId="0" xfId="0" applyFont="1"/>
    <xf numFmtId="0" fontId="15" fillId="0" borderId="0" xfId="0" applyFont="1"/>
    <xf numFmtId="0" fontId="29" fillId="0" borderId="6" xfId="0" applyFont="1" applyBorder="1"/>
    <xf numFmtId="0" fontId="30" fillId="0" borderId="0" xfId="1"/>
    <xf numFmtId="0" fontId="14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/>
    </xf>
    <xf numFmtId="0" fontId="21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 indent="1"/>
    </xf>
    <xf numFmtId="164" fontId="23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0" fontId="23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42334</xdr:rowOff>
    </xdr:from>
    <xdr:to>
      <xdr:col>1</xdr:col>
      <xdr:colOff>1484841</xdr:colOff>
      <xdr:row>1</xdr:row>
      <xdr:rowOff>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37C721-3EBF-486E-B070-B001B20B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42334"/>
          <a:ext cx="1502832" cy="1228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uidance/rates-and-thresholds-for-employers-2024-to-2025" TargetMode="External"/><Relationship Id="rId2" Type="http://schemas.openxmlformats.org/officeDocument/2006/relationships/hyperlink" Target="https://www.gov.uk/guidance/rates-and-thresholds-for-employers-2024-to-2025" TargetMode="External"/><Relationship Id="rId1" Type="http://schemas.openxmlformats.org/officeDocument/2006/relationships/hyperlink" Target="https://www.gov.uk/guidance/rates-and-thresholds-for-employers-2024-to-2025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v.uk/government/publications/rates-and-allowances-corporation-tax/rates-and-allowances-corporation-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/>
  </sheetViews>
  <sheetFormatPr defaultColWidth="8.7109375" defaultRowHeight="12.6"/>
  <cols>
    <col min="1" max="1" width="2.5703125" customWidth="1"/>
    <col min="2" max="2" width="50.5703125" customWidth="1"/>
    <col min="3" max="3" width="5.5703125" customWidth="1"/>
    <col min="4" max="4" width="13.5703125" customWidth="1"/>
    <col min="5" max="5" width="19.140625" customWidth="1"/>
    <col min="6" max="6" width="12.85546875" customWidth="1"/>
    <col min="7" max="7" width="45.5703125" customWidth="1"/>
    <col min="8" max="8" width="11.42578125" customWidth="1"/>
    <col min="9" max="10" width="2.5703125" customWidth="1"/>
    <col min="11" max="13" width="75.5703125" customWidth="1"/>
    <col min="14" max="14" width="8.7109375" customWidth="1"/>
  </cols>
  <sheetData>
    <row r="1" spans="1:14" ht="99.95" customHeight="1">
      <c r="A1" s="27"/>
      <c r="B1" s="70" t="s">
        <v>0</v>
      </c>
      <c r="C1" s="70"/>
      <c r="D1" s="70"/>
      <c r="E1" s="70"/>
      <c r="F1" s="70"/>
      <c r="G1" s="70"/>
      <c r="H1" s="70"/>
      <c r="I1" s="28"/>
      <c r="J1" s="27"/>
    </row>
    <row r="2" spans="1:14" ht="15" customHeight="1">
      <c r="A2" s="29"/>
      <c r="B2" s="30"/>
      <c r="C2" s="30"/>
      <c r="D2" s="30"/>
      <c r="E2" s="30"/>
      <c r="F2" s="30"/>
      <c r="G2" s="30"/>
      <c r="H2" s="30"/>
      <c r="I2" s="25"/>
      <c r="J2" s="27"/>
    </row>
    <row r="3" spans="1:14" ht="20.100000000000001" customHeight="1">
      <c r="A3" s="29"/>
      <c r="B3" s="69" t="s">
        <v>1</v>
      </c>
      <c r="C3" s="69"/>
      <c r="D3" s="69"/>
      <c r="E3" s="69"/>
      <c r="F3" s="69"/>
      <c r="G3" s="69"/>
      <c r="H3" s="69"/>
      <c r="I3" s="32"/>
      <c r="J3" s="27"/>
      <c r="K3" s="33"/>
      <c r="L3" s="33"/>
      <c r="M3" s="33"/>
      <c r="N3" s="33"/>
    </row>
    <row r="4" spans="1:14" ht="20.100000000000001" customHeight="1">
      <c r="A4" s="29"/>
      <c r="B4" s="69"/>
      <c r="C4" s="69"/>
      <c r="D4" s="69"/>
      <c r="E4" s="69"/>
      <c r="F4" s="69"/>
      <c r="G4" s="69"/>
      <c r="H4" s="69"/>
      <c r="I4" s="32"/>
      <c r="J4" s="27"/>
      <c r="K4" s="33"/>
      <c r="L4" s="33"/>
      <c r="M4" s="33"/>
      <c r="N4" s="33"/>
    </row>
    <row r="5" spans="1:14" ht="15" customHeight="1">
      <c r="A5" s="29"/>
      <c r="B5" s="44"/>
      <c r="C5" s="44"/>
      <c r="D5" s="44"/>
      <c r="E5" s="44"/>
      <c r="F5" s="44"/>
      <c r="G5" s="44"/>
      <c r="H5" s="44"/>
      <c r="I5" s="32"/>
      <c r="J5" s="27"/>
      <c r="K5" s="33"/>
      <c r="L5" s="33"/>
      <c r="M5" s="33"/>
      <c r="N5" s="33"/>
    </row>
    <row r="6" spans="1:14" ht="20.100000000000001" customHeight="1">
      <c r="A6" s="29"/>
      <c r="B6" s="71" t="s">
        <v>2</v>
      </c>
      <c r="C6" s="71"/>
      <c r="D6" s="71"/>
      <c r="E6" s="71"/>
      <c r="F6" s="71"/>
      <c r="G6" s="71"/>
      <c r="H6" s="71"/>
      <c r="I6" s="32"/>
      <c r="J6" s="27"/>
      <c r="K6" s="33"/>
      <c r="L6" s="33"/>
      <c r="M6" s="33"/>
      <c r="N6" s="33"/>
    </row>
    <row r="7" spans="1:14" ht="15" customHeight="1">
      <c r="A7" s="29"/>
      <c r="B7" s="35"/>
      <c r="C7" s="35"/>
      <c r="D7" s="35"/>
      <c r="E7" s="35"/>
      <c r="F7" s="35"/>
      <c r="G7" s="35"/>
      <c r="H7" s="35"/>
      <c r="I7" s="32"/>
      <c r="J7" s="27"/>
      <c r="K7" s="66" t="s">
        <v>3</v>
      </c>
      <c r="L7" s="66" t="s">
        <v>4</v>
      </c>
      <c r="M7" s="66" t="s">
        <v>5</v>
      </c>
      <c r="N7" s="33"/>
    </row>
    <row r="8" spans="1:14" ht="15" customHeight="1">
      <c r="A8" s="29"/>
      <c r="B8" s="36"/>
      <c r="C8" s="36"/>
      <c r="D8" s="36"/>
      <c r="E8" s="36"/>
      <c r="F8" s="36"/>
      <c r="G8" s="36"/>
      <c r="H8" s="36"/>
      <c r="I8" s="32"/>
      <c r="J8" s="27"/>
      <c r="N8" s="33"/>
    </row>
    <row r="9" spans="1:14" ht="15" customHeight="1">
      <c r="A9" s="29"/>
      <c r="B9" s="49" t="s">
        <v>6</v>
      </c>
      <c r="C9" s="37"/>
      <c r="D9" s="50">
        <v>100</v>
      </c>
      <c r="E9" s="51"/>
      <c r="F9" s="38"/>
      <c r="G9" s="39"/>
      <c r="H9" s="39"/>
      <c r="I9" s="32"/>
      <c r="J9" s="27"/>
      <c r="K9" s="64" t="s">
        <v>7</v>
      </c>
      <c r="L9" s="64"/>
      <c r="M9" s="33"/>
      <c r="N9" s="33"/>
    </row>
    <row r="10" spans="1:14" ht="15" customHeight="1">
      <c r="A10" s="29"/>
      <c r="B10" s="49"/>
      <c r="C10" s="34"/>
      <c r="D10" s="34"/>
      <c r="E10" s="34"/>
      <c r="F10" s="39"/>
      <c r="G10" s="39"/>
      <c r="H10" s="39"/>
      <c r="I10" s="32"/>
      <c r="J10" s="27"/>
      <c r="K10" s="33"/>
      <c r="L10" s="33"/>
      <c r="M10" s="33"/>
      <c r="N10" s="33"/>
    </row>
    <row r="11" spans="1:14" ht="15" customHeight="1">
      <c r="A11" s="29"/>
      <c r="B11" s="72" t="s">
        <v>8</v>
      </c>
      <c r="C11" s="40"/>
      <c r="D11" s="50">
        <v>0</v>
      </c>
      <c r="E11" s="34" t="s">
        <v>9</v>
      </c>
      <c r="F11" s="39"/>
      <c r="G11" s="39"/>
      <c r="H11" s="39"/>
      <c r="I11" s="32"/>
      <c r="J11" s="27"/>
      <c r="K11" s="64" t="s">
        <v>10</v>
      </c>
      <c r="L11" s="64"/>
      <c r="M11" s="33"/>
      <c r="N11" s="33"/>
    </row>
    <row r="12" spans="1:14" ht="15" customHeight="1">
      <c r="A12" s="29"/>
      <c r="B12" s="72"/>
      <c r="C12" s="40"/>
      <c r="D12" s="34"/>
      <c r="E12" s="34"/>
      <c r="F12" s="39"/>
      <c r="G12" s="39"/>
      <c r="H12" s="39"/>
      <c r="I12" s="32"/>
      <c r="J12" s="27"/>
      <c r="K12" s="33"/>
      <c r="L12" s="33"/>
      <c r="M12" s="33"/>
      <c r="N12" s="33"/>
    </row>
    <row r="13" spans="1:14" ht="15" customHeight="1">
      <c r="A13" s="29"/>
      <c r="B13" s="49"/>
      <c r="C13" s="34"/>
      <c r="D13" s="34"/>
      <c r="E13" s="34"/>
      <c r="F13" s="39"/>
      <c r="G13" s="39"/>
      <c r="H13" s="39"/>
      <c r="I13" s="32"/>
      <c r="J13" s="27"/>
      <c r="K13" s="33"/>
      <c r="L13" s="33"/>
      <c r="M13" s="33"/>
      <c r="N13" s="33"/>
    </row>
    <row r="14" spans="1:14" ht="15" customHeight="1">
      <c r="A14" s="29"/>
      <c r="B14" s="49" t="s">
        <v>11</v>
      </c>
      <c r="C14" s="37"/>
      <c r="D14" s="50">
        <v>40</v>
      </c>
      <c r="E14" s="34" t="s">
        <v>9</v>
      </c>
      <c r="F14" s="38"/>
      <c r="G14" s="39"/>
      <c r="H14" s="39"/>
      <c r="I14" s="32"/>
      <c r="J14" s="27"/>
      <c r="K14" s="64" t="s">
        <v>12</v>
      </c>
      <c r="L14" s="33" t="s">
        <v>13</v>
      </c>
      <c r="M14" s="67" t="s">
        <v>14</v>
      </c>
      <c r="N14" s="33"/>
    </row>
    <row r="15" spans="1:14" ht="15" customHeight="1">
      <c r="A15" s="29"/>
      <c r="B15" s="49" t="s">
        <v>15</v>
      </c>
      <c r="C15" s="37"/>
      <c r="D15" s="50">
        <v>8</v>
      </c>
      <c r="E15" s="34" t="s">
        <v>9</v>
      </c>
      <c r="F15" s="38"/>
      <c r="G15" s="39"/>
      <c r="H15" s="39"/>
      <c r="I15" s="32"/>
      <c r="J15" s="27"/>
      <c r="K15" s="64" t="s">
        <v>16</v>
      </c>
      <c r="L15" s="33" t="s">
        <v>17</v>
      </c>
      <c r="M15" s="67" t="s">
        <v>14</v>
      </c>
      <c r="N15" s="33"/>
    </row>
    <row r="16" spans="1:14" ht="15" customHeight="1">
      <c r="A16" s="29"/>
      <c r="B16" s="49"/>
      <c r="C16" s="34"/>
      <c r="D16" s="34"/>
      <c r="E16" s="34"/>
      <c r="F16" s="39"/>
      <c r="G16" s="39"/>
      <c r="H16" s="39"/>
      <c r="I16" s="32"/>
      <c r="J16" s="27"/>
      <c r="K16" s="33"/>
      <c r="L16" s="33"/>
      <c r="M16" s="33"/>
      <c r="N16" s="33"/>
    </row>
    <row r="17" spans="1:14" ht="15" customHeight="1">
      <c r="A17" s="29"/>
      <c r="B17" s="49" t="s">
        <v>18</v>
      </c>
      <c r="C17" s="37"/>
      <c r="D17" s="50">
        <v>19</v>
      </c>
      <c r="E17" s="34" t="s">
        <v>9</v>
      </c>
      <c r="F17" s="38"/>
      <c r="G17" s="39"/>
      <c r="H17" s="39"/>
      <c r="I17" s="32"/>
      <c r="J17" s="27"/>
      <c r="K17" s="64" t="s">
        <v>19</v>
      </c>
      <c r="L17" s="33" t="s">
        <v>20</v>
      </c>
      <c r="M17" s="67" t="s">
        <v>21</v>
      </c>
      <c r="N17" s="33"/>
    </row>
    <row r="18" spans="1:14" ht="15" customHeight="1">
      <c r="A18" s="29"/>
      <c r="B18" s="49" t="s">
        <v>22</v>
      </c>
      <c r="C18" s="37"/>
      <c r="D18" s="50">
        <v>15</v>
      </c>
      <c r="E18" s="34" t="s">
        <v>9</v>
      </c>
      <c r="F18" s="38"/>
      <c r="G18" s="39"/>
      <c r="H18" s="39"/>
      <c r="I18" s="32"/>
      <c r="J18" s="27"/>
      <c r="K18" s="64" t="s">
        <v>23</v>
      </c>
      <c r="L18" s="33" t="s">
        <v>24</v>
      </c>
      <c r="M18" s="67" t="s">
        <v>14</v>
      </c>
      <c r="N18" s="33"/>
    </row>
    <row r="19" spans="1:14" ht="15" customHeight="1">
      <c r="A19" s="29"/>
      <c r="B19" s="41"/>
      <c r="C19" s="41"/>
      <c r="D19" s="41"/>
      <c r="E19" s="41"/>
      <c r="F19" s="41"/>
      <c r="G19" s="41"/>
      <c r="H19" s="41"/>
      <c r="I19" s="32"/>
      <c r="J19" s="27"/>
      <c r="K19" s="33"/>
      <c r="L19" s="33"/>
      <c r="M19" s="33"/>
      <c r="N19" s="33"/>
    </row>
    <row r="20" spans="1:14" ht="15" customHeight="1">
      <c r="A20" s="29"/>
      <c r="B20" s="35"/>
      <c r="C20" s="35"/>
      <c r="D20" s="35"/>
      <c r="E20" s="35"/>
      <c r="F20" s="35"/>
      <c r="G20" s="35"/>
      <c r="H20" s="35"/>
      <c r="I20" s="32"/>
      <c r="J20" s="27"/>
      <c r="K20" s="33"/>
      <c r="L20" s="33"/>
      <c r="M20" s="33"/>
      <c r="N20" s="33"/>
    </row>
    <row r="21" spans="1:14" ht="15" customHeight="1">
      <c r="A21" s="29"/>
      <c r="B21" s="36"/>
      <c r="C21" s="36"/>
      <c r="D21" s="36"/>
      <c r="E21" s="36"/>
      <c r="F21" s="36"/>
      <c r="G21" s="36"/>
      <c r="H21" s="36"/>
      <c r="I21" s="32"/>
      <c r="J21" s="27"/>
      <c r="K21" s="33"/>
      <c r="L21" s="33"/>
      <c r="M21" s="33"/>
      <c r="N21" s="33"/>
    </row>
    <row r="22" spans="1:14" ht="15" customHeight="1">
      <c r="A22" s="29"/>
      <c r="B22" s="42" t="s">
        <v>25</v>
      </c>
      <c r="C22" s="43"/>
      <c r="D22" s="44"/>
      <c r="E22" s="44"/>
      <c r="F22" s="44"/>
      <c r="G22" s="42" t="s">
        <v>26</v>
      </c>
      <c r="H22" s="34"/>
      <c r="I22" s="32"/>
      <c r="J22" s="27"/>
      <c r="K22" s="33"/>
      <c r="L22" s="33"/>
      <c r="M22" s="33"/>
      <c r="N22" s="33"/>
    </row>
    <row r="23" spans="1:14" ht="15" customHeight="1">
      <c r="A23" s="29"/>
      <c r="B23" s="34"/>
      <c r="C23" s="34"/>
      <c r="D23" s="34"/>
      <c r="E23" s="34"/>
      <c r="F23" s="34"/>
      <c r="G23" s="34"/>
      <c r="H23" s="34"/>
      <c r="I23" s="32"/>
      <c r="J23" s="27"/>
      <c r="K23" s="33"/>
      <c r="L23" s="33"/>
      <c r="M23" s="33"/>
      <c r="N23" s="33"/>
    </row>
    <row r="24" spans="1:14" ht="15" customHeight="1">
      <c r="A24" s="29"/>
      <c r="B24" s="52" t="s">
        <v>27</v>
      </c>
      <c r="C24" s="52"/>
      <c r="D24" s="34"/>
      <c r="E24" s="34"/>
      <c r="F24" s="34"/>
      <c r="G24" s="52" t="s">
        <v>27</v>
      </c>
      <c r="H24" s="34"/>
      <c r="I24" s="32"/>
      <c r="J24" s="27"/>
      <c r="K24" s="33"/>
      <c r="L24" s="33"/>
      <c r="M24" s="33"/>
      <c r="N24" s="33"/>
    </row>
    <row r="25" spans="1:14" ht="15" customHeight="1">
      <c r="A25" s="29"/>
      <c r="B25" s="49" t="s">
        <v>28</v>
      </c>
      <c r="C25" s="34"/>
      <c r="D25" s="53">
        <f>SUM(D9)</f>
        <v>100</v>
      </c>
      <c r="E25" s="34"/>
      <c r="F25" s="34"/>
      <c r="G25" s="49" t="s">
        <v>28</v>
      </c>
      <c r="H25" s="54" t="s">
        <v>29</v>
      </c>
      <c r="I25" s="32"/>
      <c r="J25" s="27"/>
      <c r="K25" s="33"/>
      <c r="L25" s="33"/>
      <c r="M25" s="33"/>
      <c r="N25" s="33"/>
    </row>
    <row r="26" spans="1:14" ht="15" customHeight="1">
      <c r="A26" s="29"/>
      <c r="B26" s="49" t="s">
        <v>30</v>
      </c>
      <c r="C26" s="34"/>
      <c r="D26" s="53">
        <f>SUM((D28-ROUNDDOWN(SUM((D9*(D11)/100)/(1-((D14/100)+(D15/100)))),2))*(D15/100))</f>
        <v>15.384000000000002</v>
      </c>
      <c r="E26" s="55"/>
      <c r="F26" s="55"/>
      <c r="G26" s="49" t="s">
        <v>30</v>
      </c>
      <c r="H26" s="54" t="s">
        <v>29</v>
      </c>
      <c r="I26" s="32"/>
      <c r="J26" s="27"/>
      <c r="K26" s="33"/>
      <c r="L26" s="33"/>
      <c r="M26" s="33"/>
      <c r="N26" s="33"/>
    </row>
    <row r="27" spans="1:14" ht="15" customHeight="1">
      <c r="A27" s="29"/>
      <c r="B27" s="49" t="s">
        <v>31</v>
      </c>
      <c r="C27" s="34"/>
      <c r="D27" s="53">
        <f>SUM(D28*(D14/100))</f>
        <v>76.920000000000016</v>
      </c>
      <c r="E27" s="55"/>
      <c r="F27" s="55"/>
      <c r="G27" s="49" t="s">
        <v>31</v>
      </c>
      <c r="H27" s="54" t="s">
        <v>29</v>
      </c>
      <c r="I27" s="32"/>
      <c r="J27" s="27"/>
      <c r="K27" s="33"/>
      <c r="L27" s="33"/>
      <c r="M27" s="33"/>
      <c r="N27" s="33"/>
    </row>
    <row r="28" spans="1:14" ht="15" customHeight="1">
      <c r="A28" s="29"/>
      <c r="B28" s="49" t="s">
        <v>32</v>
      </c>
      <c r="C28" s="34"/>
      <c r="D28" s="53">
        <f>ROUNDDOWN(SUM((D9*(100-D11)/100)/(1-((D14/100)+(D15/100)))),2)+ROUNDDOWN(SUM((D9*(D11)/100)/(1-((D14/100)+(D15/100)))),2)</f>
        <v>192.3</v>
      </c>
      <c r="E28" s="34"/>
      <c r="F28" s="34"/>
      <c r="G28" s="34"/>
      <c r="H28" s="34"/>
      <c r="I28" s="32"/>
      <c r="J28" s="27"/>
      <c r="K28" s="33"/>
      <c r="L28" s="33"/>
      <c r="M28" s="33"/>
      <c r="N28" s="33"/>
    </row>
    <row r="29" spans="1:14" ht="15" customHeight="1">
      <c r="A29" s="29"/>
      <c r="B29" s="34"/>
      <c r="C29" s="34"/>
      <c r="D29" s="34"/>
      <c r="E29" s="34"/>
      <c r="F29" s="34"/>
      <c r="G29" s="34"/>
      <c r="H29" s="34"/>
      <c r="I29" s="32"/>
      <c r="J29" s="27"/>
      <c r="K29" s="33"/>
      <c r="L29" s="33"/>
      <c r="M29" s="33"/>
      <c r="N29" s="33"/>
    </row>
    <row r="30" spans="1:14" ht="15" customHeight="1">
      <c r="A30" s="29"/>
      <c r="B30" s="52" t="s">
        <v>33</v>
      </c>
      <c r="C30" s="52"/>
      <c r="D30" s="34"/>
      <c r="E30" s="34"/>
      <c r="F30" s="34"/>
      <c r="G30" s="52" t="s">
        <v>33</v>
      </c>
      <c r="H30" s="34"/>
      <c r="I30" s="32"/>
      <c r="J30" s="27"/>
      <c r="K30" s="33"/>
      <c r="L30" s="33"/>
      <c r="M30" s="33"/>
      <c r="N30" s="33"/>
    </row>
    <row r="31" spans="1:14" ht="15" customHeight="1">
      <c r="A31" s="29"/>
      <c r="B31" s="49" t="s">
        <v>28</v>
      </c>
      <c r="C31" s="34"/>
      <c r="D31" s="54" t="s">
        <v>29</v>
      </c>
      <c r="E31" s="34"/>
      <c r="F31" s="34"/>
      <c r="G31" s="49" t="s">
        <v>28</v>
      </c>
      <c r="H31" s="53">
        <f>SUM(D9)</f>
        <v>100</v>
      </c>
      <c r="I31" s="32"/>
      <c r="J31" s="27"/>
      <c r="K31" s="33"/>
      <c r="L31" s="33"/>
      <c r="M31" s="33"/>
      <c r="N31" s="33"/>
    </row>
    <row r="32" spans="1:14" ht="15" customHeight="1">
      <c r="A32" s="29"/>
      <c r="B32" s="49" t="s">
        <v>34</v>
      </c>
      <c r="C32" s="34"/>
      <c r="D32" s="53">
        <f>SUM((D28-ROUNDDOWN(SUM((D9*(D11)/100)/(1-((D14/100)+(D15/100)))),2))*(D18/100))</f>
        <v>28.844999999999999</v>
      </c>
      <c r="E32" s="53"/>
      <c r="F32" s="34"/>
      <c r="G32" s="49" t="s">
        <v>34</v>
      </c>
      <c r="H32" s="54" t="s">
        <v>29</v>
      </c>
      <c r="I32" s="32"/>
      <c r="J32" s="27"/>
      <c r="K32" s="33"/>
      <c r="L32" s="33"/>
      <c r="M32" s="33"/>
      <c r="N32" s="33"/>
    </row>
    <row r="33" spans="1:14" ht="15" customHeight="1">
      <c r="A33" s="29"/>
      <c r="B33" s="34"/>
      <c r="C33" s="34"/>
      <c r="D33" s="53"/>
      <c r="E33" s="34"/>
      <c r="F33" s="34"/>
      <c r="G33" s="34"/>
      <c r="H33" s="54"/>
      <c r="I33" s="32"/>
      <c r="J33" s="27"/>
      <c r="K33" s="33"/>
      <c r="L33" s="33"/>
      <c r="M33" s="33"/>
      <c r="N33" s="33"/>
    </row>
    <row r="34" spans="1:14" ht="15" customHeight="1">
      <c r="A34" s="29"/>
      <c r="B34" s="56" t="s">
        <v>35</v>
      </c>
      <c r="C34" s="57"/>
      <c r="D34" s="53">
        <f>SUM(D28+D32)</f>
        <v>221.14500000000001</v>
      </c>
      <c r="E34" s="53"/>
      <c r="F34" s="53"/>
      <c r="G34" s="56" t="s">
        <v>35</v>
      </c>
      <c r="H34" s="53">
        <f>SUM(D9)</f>
        <v>100</v>
      </c>
      <c r="I34" s="32"/>
      <c r="J34" s="27"/>
      <c r="K34" s="33"/>
      <c r="L34" s="33"/>
      <c r="M34" s="33"/>
      <c r="N34" s="33"/>
    </row>
    <row r="35" spans="1:14" ht="15" customHeight="1">
      <c r="A35" s="29"/>
      <c r="B35" s="49" t="s">
        <v>36</v>
      </c>
      <c r="C35" s="54"/>
      <c r="D35" s="53">
        <f>SUM((D28+D32)*(D17/100))</f>
        <v>42.01755</v>
      </c>
      <c r="E35" s="53"/>
      <c r="F35" s="34"/>
      <c r="G35" s="49" t="s">
        <v>36</v>
      </c>
      <c r="H35" s="53">
        <f>(D9*(D17/100))</f>
        <v>19</v>
      </c>
      <c r="I35" s="32"/>
      <c r="J35" s="27"/>
      <c r="K35" s="33"/>
      <c r="L35" s="33"/>
      <c r="M35" s="33"/>
      <c r="N35" s="33"/>
    </row>
    <row r="36" spans="1:14" ht="15" customHeight="1">
      <c r="A36" s="29"/>
      <c r="B36" s="34"/>
      <c r="C36" s="34"/>
      <c r="D36" s="53"/>
      <c r="E36" s="34"/>
      <c r="F36" s="34"/>
      <c r="G36" s="34"/>
      <c r="H36" s="53"/>
      <c r="I36" s="32"/>
      <c r="J36" s="27"/>
      <c r="K36" s="33"/>
      <c r="L36" s="33"/>
      <c r="M36" s="33"/>
      <c r="N36" s="33"/>
    </row>
    <row r="37" spans="1:14" s="6" customFormat="1" ht="15" customHeight="1">
      <c r="A37" s="31"/>
      <c r="B37" s="52" t="s">
        <v>37</v>
      </c>
      <c r="C37" s="52"/>
      <c r="D37" s="58">
        <f>SUM((D28+D32)*(1-(D17/100)))</f>
        <v>179.12745000000001</v>
      </c>
      <c r="E37" s="58"/>
      <c r="F37" s="34"/>
      <c r="G37" s="52" t="s">
        <v>37</v>
      </c>
      <c r="H37" s="58">
        <f>SUM(H34-H35)</f>
        <v>81</v>
      </c>
      <c r="I37" s="45"/>
      <c r="J37" s="27"/>
      <c r="K37" s="46"/>
      <c r="L37" s="46"/>
      <c r="M37" s="46"/>
      <c r="N37" s="46"/>
    </row>
    <row r="38" spans="1:14" ht="15" customHeight="1">
      <c r="A38" s="29"/>
      <c r="B38" s="41"/>
      <c r="C38" s="41"/>
      <c r="D38" s="41"/>
      <c r="E38" s="41"/>
      <c r="F38" s="41"/>
      <c r="G38" s="41"/>
      <c r="H38" s="41"/>
      <c r="I38" s="32"/>
      <c r="J38" s="27"/>
      <c r="K38" s="33"/>
      <c r="L38" s="33"/>
      <c r="M38" s="33"/>
      <c r="N38" s="33"/>
    </row>
    <row r="39" spans="1:14" ht="24.95" customHeight="1">
      <c r="A39" s="59"/>
      <c r="B39" s="76" t="s">
        <v>38</v>
      </c>
      <c r="C39" s="76"/>
      <c r="D39" s="73">
        <f>SUM(D37-H37)</f>
        <v>98.12745000000001</v>
      </c>
      <c r="E39" s="74" t="s">
        <v>39</v>
      </c>
      <c r="F39" s="75">
        <f>SUM(1-(H37/D37))</f>
        <v>0.54780799927649282</v>
      </c>
      <c r="G39" s="60"/>
      <c r="H39" s="60"/>
      <c r="I39" s="61"/>
      <c r="J39" s="27"/>
      <c r="K39" s="33"/>
      <c r="L39" s="33"/>
      <c r="M39" s="33"/>
      <c r="N39" s="33"/>
    </row>
    <row r="40" spans="1:14" ht="24.95" customHeight="1">
      <c r="A40" s="59"/>
      <c r="B40" s="76"/>
      <c r="C40" s="76"/>
      <c r="D40" s="73"/>
      <c r="E40" s="74"/>
      <c r="F40" s="75"/>
      <c r="G40" s="60"/>
      <c r="H40" s="60"/>
      <c r="I40" s="61"/>
      <c r="J40" s="27"/>
      <c r="K40" s="33"/>
      <c r="L40" s="33"/>
      <c r="M40" s="33"/>
      <c r="N40" s="33"/>
    </row>
    <row r="41" spans="1:14" ht="15" customHeight="1">
      <c r="A41" s="29"/>
      <c r="B41" s="41"/>
      <c r="C41" s="41"/>
      <c r="D41" s="41"/>
      <c r="E41" s="41"/>
      <c r="F41" s="41"/>
      <c r="G41" s="41"/>
      <c r="H41" s="41"/>
      <c r="I41" s="32"/>
      <c r="J41" s="27"/>
      <c r="K41" s="33"/>
      <c r="L41" s="33"/>
      <c r="M41" s="33"/>
      <c r="N41" s="33"/>
    </row>
    <row r="42" spans="1:14" ht="15" customHeight="1">
      <c r="A42" s="29"/>
      <c r="B42" s="34" t="s">
        <v>40</v>
      </c>
      <c r="C42" s="62"/>
      <c r="D42" s="62"/>
      <c r="E42" s="62"/>
      <c r="F42" s="62"/>
      <c r="G42" s="34"/>
      <c r="H42" s="41"/>
      <c r="I42" s="32"/>
      <c r="J42" s="27"/>
      <c r="K42" s="33"/>
      <c r="L42" s="33"/>
      <c r="M42" s="33"/>
      <c r="N42" s="33"/>
    </row>
    <row r="43" spans="1:14" ht="15" customHeight="1">
      <c r="A43" s="29"/>
      <c r="B43" s="68" t="s">
        <v>41</v>
      </c>
      <c r="C43" s="68"/>
      <c r="D43" s="68"/>
      <c r="E43" s="68"/>
      <c r="F43" s="68"/>
      <c r="G43" s="68"/>
      <c r="H43" s="41"/>
      <c r="I43" s="32"/>
      <c r="J43" s="27"/>
      <c r="K43" s="33"/>
      <c r="L43" s="33"/>
      <c r="M43" s="33"/>
      <c r="N43" s="33"/>
    </row>
    <row r="44" spans="1:14" ht="15" customHeight="1">
      <c r="A44" s="29"/>
      <c r="B44" s="68"/>
      <c r="C44" s="68"/>
      <c r="D44" s="68"/>
      <c r="E44" s="68"/>
      <c r="F44" s="68"/>
      <c r="G44" s="68"/>
      <c r="H44" s="41"/>
      <c r="I44" s="32"/>
      <c r="J44" s="27"/>
      <c r="K44" s="33"/>
      <c r="L44" s="33"/>
      <c r="M44" s="33"/>
      <c r="N44" s="33"/>
    </row>
    <row r="45" spans="1:14" ht="15" customHeight="1">
      <c r="A45" s="29"/>
      <c r="B45" s="63" t="s">
        <v>42</v>
      </c>
      <c r="C45" s="63"/>
      <c r="D45" s="34"/>
      <c r="E45" s="34"/>
      <c r="F45" s="34"/>
      <c r="G45" s="34"/>
      <c r="H45" s="41"/>
      <c r="I45" s="32"/>
      <c r="J45" s="27"/>
      <c r="K45" s="33"/>
      <c r="L45" s="33"/>
      <c r="M45" s="33"/>
      <c r="N45" s="33"/>
    </row>
    <row r="46" spans="1:14" ht="12.95">
      <c r="A46" s="26"/>
      <c r="B46" s="47"/>
      <c r="C46" s="47"/>
      <c r="D46" s="47"/>
      <c r="E46" s="47"/>
      <c r="F46" s="47"/>
      <c r="G46" s="47"/>
      <c r="H46" s="47"/>
      <c r="I46" s="48"/>
      <c r="J46" s="27"/>
      <c r="K46" s="33"/>
      <c r="L46" s="33"/>
      <c r="M46" s="33"/>
      <c r="N46" s="33"/>
    </row>
    <row r="47" spans="1:14">
      <c r="J47" s="27"/>
    </row>
    <row r="48" spans="1:14">
      <c r="J48" s="27"/>
    </row>
    <row r="49" spans="2:10">
      <c r="J49" s="27"/>
    </row>
    <row r="50" spans="2:10">
      <c r="J50" s="27"/>
    </row>
    <row r="51" spans="2:10" ht="14.45">
      <c r="B51" s="65">
        <v>20</v>
      </c>
      <c r="C51" s="65"/>
      <c r="D51" s="65">
        <v>0</v>
      </c>
      <c r="E51" s="65">
        <v>0</v>
      </c>
      <c r="F51" s="65"/>
      <c r="G51" s="65"/>
      <c r="J51" s="27"/>
    </row>
    <row r="52" spans="2:10" ht="14.45">
      <c r="B52" s="65">
        <v>40</v>
      </c>
      <c r="C52" s="65"/>
      <c r="D52" s="65">
        <v>8</v>
      </c>
      <c r="E52" s="65">
        <v>15</v>
      </c>
      <c r="F52" s="65"/>
      <c r="G52" s="65"/>
      <c r="J52" s="27"/>
    </row>
    <row r="53" spans="2:10" ht="14.45">
      <c r="B53" s="65">
        <v>45</v>
      </c>
      <c r="C53" s="65"/>
      <c r="D53" s="65"/>
      <c r="E53" s="65"/>
      <c r="F53" s="65"/>
      <c r="G53" s="65"/>
    </row>
  </sheetData>
  <mergeCells count="9">
    <mergeCell ref="B43:G44"/>
    <mergeCell ref="B3:H4"/>
    <mergeCell ref="B1:H1"/>
    <mergeCell ref="B6:H6"/>
    <mergeCell ref="B11:B12"/>
    <mergeCell ref="D39:D40"/>
    <mergeCell ref="E39:E40"/>
    <mergeCell ref="F39:F40"/>
    <mergeCell ref="B39:C40"/>
  </mergeCells>
  <phoneticPr fontId="0" type="noConversion"/>
  <dataValidations count="3">
    <dataValidation type="list" allowBlank="1" showInputMessage="1" showErrorMessage="1" sqref="D14" xr:uid="{EA5038F5-657C-4E75-9484-A0BF441A7B0A}">
      <formula1>$B$51:$B$53</formula1>
    </dataValidation>
    <dataValidation type="list" allowBlank="1" showInputMessage="1" showErrorMessage="1" sqref="D15" xr:uid="{9DE044A0-63CA-4226-B0DB-B04BCF2162F0}">
      <formula1>$D$51:$D$52</formula1>
    </dataValidation>
    <dataValidation type="list" allowBlank="1" showInputMessage="1" showErrorMessage="1" sqref="D18" xr:uid="{73D6ED68-406B-446F-8A6D-879E5CF73494}">
      <formula1>$E$51:$E$52</formula1>
    </dataValidation>
  </dataValidations>
  <hyperlinks>
    <hyperlink ref="M15" r:id="rId1" display="https://www.gov.uk/guidance/rates-and-thresholds-for-employers-2024-to-2025" xr:uid="{DE2A1AFE-B95D-4A76-8143-D84C3A485BFC}"/>
    <hyperlink ref="M14" r:id="rId2" display="https://www.gov.uk/guidance/rates-and-thresholds-for-employers-2024-to-2025" xr:uid="{CDF93839-73EE-4E7E-84F6-232156D7C2B0}"/>
    <hyperlink ref="M18" r:id="rId3" display="https://www.gov.uk/guidance/rates-and-thresholds-for-employers-2024-to-2025" xr:uid="{2037A234-16E3-4BDA-91A3-3534770D87BE}"/>
    <hyperlink ref="M17" r:id="rId4" display="https://www.gov.uk/government/publications/rates-and-allowances-corporation-tax/rates-and-allowances-corporation-tax" xr:uid="{EDEBBFDC-8615-4D57-9CFF-818A36C5C120}"/>
  </hyperlinks>
  <pageMargins left="0.39370078740157483" right="0.39370078740157483" top="0.39370078740157483" bottom="0.39370078740157483" header="0.51181102362204722" footer="0.51181102362204722"/>
  <pageSetup paperSize="9" scale="59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C19" sqref="C19"/>
    </sheetView>
  </sheetViews>
  <sheetFormatPr defaultRowHeight="12.6"/>
  <cols>
    <col min="1" max="1" width="36.42578125" customWidth="1"/>
    <col min="2" max="2" width="13.5703125" customWidth="1"/>
    <col min="3" max="3" width="19.140625" customWidth="1"/>
    <col min="4" max="4" width="12.85546875" customWidth="1"/>
    <col min="5" max="5" width="36.140625" customWidth="1"/>
    <col min="6" max="6" width="11.42578125" customWidth="1"/>
  </cols>
  <sheetData>
    <row r="1" spans="1:6" ht="18">
      <c r="A1" s="14" t="s">
        <v>43</v>
      </c>
    </row>
    <row r="2" spans="1:6">
      <c r="A2" s="77" t="s">
        <v>1</v>
      </c>
      <c r="B2" s="77"/>
      <c r="C2" s="77"/>
      <c r="D2" s="77"/>
      <c r="E2" s="77"/>
      <c r="F2" s="77"/>
    </row>
    <row r="3" spans="1:6">
      <c r="A3" s="77"/>
      <c r="B3" s="77"/>
      <c r="C3" s="77"/>
      <c r="D3" s="77"/>
      <c r="E3" s="77"/>
      <c r="F3" s="77"/>
    </row>
    <row r="4" spans="1:6">
      <c r="A4" s="13"/>
      <c r="B4" s="13"/>
      <c r="C4" s="13"/>
      <c r="D4" s="13"/>
      <c r="E4" s="13"/>
      <c r="F4" s="13"/>
    </row>
    <row r="6" spans="1:6">
      <c r="A6" t="s">
        <v>44</v>
      </c>
    </row>
    <row r="7" spans="1:6" ht="12.95" thickBot="1"/>
    <row r="8" spans="1:6" ht="12.95" thickBot="1">
      <c r="A8" t="s">
        <v>6</v>
      </c>
      <c r="B8" s="4">
        <v>100</v>
      </c>
      <c r="C8" s="15" t="s">
        <v>45</v>
      </c>
      <c r="D8" s="22" t="s">
        <v>46</v>
      </c>
      <c r="E8" s="23"/>
      <c r="F8" s="23"/>
    </row>
    <row r="9" spans="1:6">
      <c r="D9" s="23"/>
      <c r="E9" s="23"/>
      <c r="F9" s="23"/>
    </row>
    <row r="10" spans="1:6" ht="12.95" thickBot="1">
      <c r="D10" s="23"/>
      <c r="E10" s="23"/>
      <c r="F10" s="23"/>
    </row>
    <row r="11" spans="1:6" ht="12.95" thickBot="1">
      <c r="A11" t="s">
        <v>47</v>
      </c>
      <c r="B11" s="4">
        <v>40</v>
      </c>
      <c r="C11" t="s">
        <v>48</v>
      </c>
      <c r="D11" s="22" t="s">
        <v>49</v>
      </c>
      <c r="E11" s="23"/>
      <c r="F11" s="23"/>
    </row>
    <row r="12" spans="1:6" ht="12.95" thickBot="1">
      <c r="A12" t="s">
        <v>50</v>
      </c>
      <c r="B12" s="16">
        <v>2</v>
      </c>
      <c r="C12" t="s">
        <v>51</v>
      </c>
      <c r="D12" s="22" t="s">
        <v>52</v>
      </c>
      <c r="E12" s="23"/>
      <c r="F12" s="23"/>
    </row>
    <row r="13" spans="1:6" ht="12.95" thickBot="1">
      <c r="B13" s="18"/>
      <c r="D13" s="23"/>
      <c r="E13" s="23"/>
      <c r="F13" s="23"/>
    </row>
    <row r="14" spans="1:6" ht="12.95" thickBot="1">
      <c r="A14" t="s">
        <v>53</v>
      </c>
      <c r="B14" s="16">
        <v>20</v>
      </c>
      <c r="C14" t="s">
        <v>54</v>
      </c>
      <c r="D14" s="22" t="s">
        <v>55</v>
      </c>
      <c r="E14" s="23"/>
      <c r="F14" s="23"/>
    </row>
    <row r="15" spans="1:6" ht="12.95" thickBot="1">
      <c r="A15" t="s">
        <v>56</v>
      </c>
      <c r="B15" s="17">
        <v>13.8</v>
      </c>
      <c r="C15" t="s">
        <v>57</v>
      </c>
      <c r="D15" s="22" t="s">
        <v>58</v>
      </c>
      <c r="E15" s="23"/>
      <c r="F15" s="23"/>
    </row>
    <row r="20" spans="1:6" ht="15.6">
      <c r="A20" s="3" t="s">
        <v>25</v>
      </c>
      <c r="E20" s="3" t="s">
        <v>26</v>
      </c>
    </row>
    <row r="22" spans="1:6" ht="12.95">
      <c r="A22" s="2" t="s">
        <v>59</v>
      </c>
      <c r="E22" s="2" t="s">
        <v>27</v>
      </c>
    </row>
    <row r="23" spans="1:6">
      <c r="A23" t="s">
        <v>28</v>
      </c>
      <c r="B23" s="1">
        <f>SUM(B8)</f>
        <v>100</v>
      </c>
      <c r="E23" t="s">
        <v>28</v>
      </c>
      <c r="F23" s="7" t="s">
        <v>29</v>
      </c>
    </row>
    <row r="24" spans="1:6">
      <c r="A24" t="s">
        <v>30</v>
      </c>
      <c r="B24" s="1">
        <f>SUM(B26*(B12/100))</f>
        <v>3.4481999999999999</v>
      </c>
      <c r="E24" t="s">
        <v>30</v>
      </c>
      <c r="F24" s="7" t="s">
        <v>29</v>
      </c>
    </row>
    <row r="25" spans="1:6">
      <c r="A25" t="s">
        <v>31</v>
      </c>
      <c r="B25" s="1">
        <f>SUM(B26*(B11/100))</f>
        <v>68.963999999999999</v>
      </c>
      <c r="E25" t="s">
        <v>31</v>
      </c>
      <c r="F25" s="7" t="s">
        <v>29</v>
      </c>
    </row>
    <row r="26" spans="1:6">
      <c r="A26" t="s">
        <v>60</v>
      </c>
      <c r="B26" s="8">
        <f>ROUNDDOWN(SUM(B8/(1-((B11/100)+(B12/100)))),2)</f>
        <v>172.41</v>
      </c>
    </row>
    <row r="28" spans="1:6" ht="12.95">
      <c r="A28" s="2" t="s">
        <v>61</v>
      </c>
      <c r="E28" s="2" t="s">
        <v>61</v>
      </c>
    </row>
    <row r="29" spans="1:6">
      <c r="A29" t="s">
        <v>28</v>
      </c>
      <c r="B29" s="7" t="s">
        <v>29</v>
      </c>
      <c r="E29" t="s">
        <v>28</v>
      </c>
      <c r="F29" s="1">
        <f>SUM(B8)</f>
        <v>100</v>
      </c>
    </row>
    <row r="30" spans="1:6">
      <c r="A30" t="s">
        <v>34</v>
      </c>
      <c r="B30" s="1">
        <f>SUM(B26*(B15/100))</f>
        <v>23.792580000000001</v>
      </c>
      <c r="E30" t="s">
        <v>34</v>
      </c>
      <c r="F30" s="7" t="s">
        <v>29</v>
      </c>
    </row>
    <row r="31" spans="1:6">
      <c r="B31" s="1"/>
      <c r="F31" s="7"/>
    </row>
    <row r="32" spans="1:6" ht="12.95">
      <c r="A32" s="9" t="s">
        <v>62</v>
      </c>
      <c r="B32" s="1">
        <f>SUM(B26+B30)</f>
        <v>196.20258000000001</v>
      </c>
      <c r="E32" s="9" t="s">
        <v>62</v>
      </c>
      <c r="F32" s="1">
        <f>SUM(B8)</f>
        <v>100</v>
      </c>
    </row>
    <row r="33" spans="1:6">
      <c r="B33" s="1"/>
      <c r="F33" s="1"/>
    </row>
    <row r="34" spans="1:6">
      <c r="A34" s="7" t="s">
        <v>36</v>
      </c>
      <c r="B34" s="1">
        <f>SUM((B26+B30)*(B14/100))</f>
        <v>39.240516000000007</v>
      </c>
      <c r="E34" s="7" t="s">
        <v>36</v>
      </c>
      <c r="F34" s="1">
        <f>(B8*(B14/100))</f>
        <v>20</v>
      </c>
    </row>
    <row r="35" spans="1:6">
      <c r="B35" s="1"/>
      <c r="F35" s="1"/>
    </row>
    <row r="36" spans="1:6" s="6" customFormat="1" ht="15.6">
      <c r="A36" s="3" t="s">
        <v>63</v>
      </c>
      <c r="B36" s="5">
        <f>SUM((B26+B30)*(1-(B14/100)))</f>
        <v>156.96206400000003</v>
      </c>
      <c r="E36" s="3" t="s">
        <v>63</v>
      </c>
      <c r="F36" s="5">
        <f>SUM(F32-F34)</f>
        <v>80</v>
      </c>
    </row>
    <row r="38" spans="1:6" ht="23.1">
      <c r="A38" s="78" t="s">
        <v>64</v>
      </c>
      <c r="B38" s="19">
        <f>SUM(B36-F36)</f>
        <v>76.962064000000026</v>
      </c>
      <c r="C38" s="11" t="s">
        <v>39</v>
      </c>
      <c r="D38" s="20">
        <f>SUM(1-(F36/B36))</f>
        <v>0.49032270625595253</v>
      </c>
    </row>
    <row r="39" spans="1:6">
      <c r="A39" s="79"/>
      <c r="B39" s="12"/>
      <c r="C39" s="12"/>
      <c r="D39" s="12"/>
    </row>
    <row r="41" spans="1:6">
      <c r="A41" t="s">
        <v>65</v>
      </c>
    </row>
    <row r="42" spans="1:6">
      <c r="A42" s="10" t="s">
        <v>42</v>
      </c>
    </row>
  </sheetData>
  <mergeCells count="2">
    <mergeCell ref="A2:F3"/>
    <mergeCell ref="A38:A39"/>
  </mergeCells>
  <phoneticPr fontId="0" type="noConversion"/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workbookViewId="0">
      <selection activeCell="D40" sqref="D40"/>
    </sheetView>
  </sheetViews>
  <sheetFormatPr defaultRowHeight="12.6"/>
  <cols>
    <col min="1" max="1" width="36.42578125" customWidth="1"/>
    <col min="2" max="2" width="13.5703125" customWidth="1"/>
    <col min="3" max="3" width="19.140625" customWidth="1"/>
    <col min="4" max="4" width="12.85546875" customWidth="1"/>
    <col min="5" max="5" width="36.140625" customWidth="1"/>
    <col min="6" max="6" width="11.42578125" customWidth="1"/>
  </cols>
  <sheetData>
    <row r="1" spans="1:6" ht="18">
      <c r="A1" s="14" t="s">
        <v>43</v>
      </c>
    </row>
    <row r="2" spans="1:6">
      <c r="A2" s="77" t="s">
        <v>1</v>
      </c>
      <c r="B2" s="77"/>
      <c r="C2" s="77"/>
      <c r="D2" s="77"/>
      <c r="E2" s="77"/>
      <c r="F2" s="77"/>
    </row>
    <row r="3" spans="1:6">
      <c r="A3" s="77"/>
      <c r="B3" s="77"/>
      <c r="C3" s="77"/>
      <c r="D3" s="77"/>
      <c r="E3" s="77"/>
      <c r="F3" s="77"/>
    </row>
    <row r="4" spans="1:6">
      <c r="A4" s="13"/>
      <c r="B4" s="13"/>
      <c r="C4" s="13"/>
      <c r="D4" s="13"/>
      <c r="E4" s="13"/>
      <c r="F4" s="13"/>
    </row>
    <row r="6" spans="1:6">
      <c r="A6" t="s">
        <v>44</v>
      </c>
    </row>
    <row r="7" spans="1:6" ht="12.95" thickBot="1"/>
    <row r="8" spans="1:6" ht="12.95" thickBot="1">
      <c r="A8" t="s">
        <v>6</v>
      </c>
      <c r="B8" s="4">
        <v>100</v>
      </c>
      <c r="C8" s="15" t="s">
        <v>45</v>
      </c>
      <c r="D8" s="22" t="s">
        <v>46</v>
      </c>
      <c r="E8" s="23"/>
      <c r="F8" s="23"/>
    </row>
    <row r="9" spans="1:6">
      <c r="D9" s="23"/>
      <c r="E9" s="23"/>
      <c r="F9" s="23"/>
    </row>
    <row r="10" spans="1:6" ht="25.7" customHeight="1">
      <c r="A10" s="21" t="s">
        <v>66</v>
      </c>
      <c r="B10">
        <v>20</v>
      </c>
      <c r="C10" s="18" t="s">
        <v>9</v>
      </c>
      <c r="D10" s="23" t="s">
        <v>67</v>
      </c>
      <c r="E10" s="23"/>
      <c r="F10" s="23"/>
    </row>
    <row r="11" spans="1:6" ht="12.95" thickBot="1">
      <c r="D11" s="23"/>
      <c r="E11" s="23"/>
      <c r="F11" s="23"/>
    </row>
    <row r="12" spans="1:6" ht="12.95" thickBot="1">
      <c r="A12" t="s">
        <v>47</v>
      </c>
      <c r="B12" s="4">
        <v>40</v>
      </c>
      <c r="C12" t="s">
        <v>48</v>
      </c>
      <c r="D12" s="22" t="s">
        <v>49</v>
      </c>
      <c r="E12" s="23"/>
      <c r="F12" s="23"/>
    </row>
    <row r="13" spans="1:6" ht="12.95" thickBot="1">
      <c r="A13" t="s">
        <v>50</v>
      </c>
      <c r="B13" s="16">
        <v>2</v>
      </c>
      <c r="C13" t="s">
        <v>51</v>
      </c>
      <c r="D13" s="22" t="s">
        <v>52</v>
      </c>
      <c r="E13" s="23"/>
      <c r="F13" s="23"/>
    </row>
    <row r="14" spans="1:6" ht="12.95" thickBot="1">
      <c r="B14" s="18"/>
      <c r="D14" s="23"/>
      <c r="E14" s="23"/>
      <c r="F14" s="23"/>
    </row>
    <row r="15" spans="1:6" ht="12.95" thickBot="1">
      <c r="A15" t="s">
        <v>53</v>
      </c>
      <c r="B15" s="16">
        <v>20</v>
      </c>
      <c r="C15" t="s">
        <v>54</v>
      </c>
      <c r="D15" s="22" t="s">
        <v>55</v>
      </c>
      <c r="E15" s="23"/>
      <c r="F15" s="23"/>
    </row>
    <row r="16" spans="1:6" ht="12.95" thickBot="1">
      <c r="A16" t="s">
        <v>56</v>
      </c>
      <c r="B16" s="17">
        <v>13.8</v>
      </c>
      <c r="C16" t="s">
        <v>57</v>
      </c>
      <c r="D16" s="22" t="s">
        <v>58</v>
      </c>
      <c r="E16" s="23"/>
      <c r="F16" s="23"/>
    </row>
    <row r="18" spans="1:6">
      <c r="A18" s="18" t="s">
        <v>68</v>
      </c>
      <c r="B18">
        <f>B8*(100-B10)/100</f>
        <v>80</v>
      </c>
    </row>
    <row r="19" spans="1:6">
      <c r="A19" s="18" t="s">
        <v>69</v>
      </c>
      <c r="B19">
        <f>B8-B18</f>
        <v>20</v>
      </c>
    </row>
    <row r="21" spans="1:6" ht="15.6">
      <c r="A21" s="3" t="s">
        <v>25</v>
      </c>
      <c r="E21" s="3" t="s">
        <v>26</v>
      </c>
    </row>
    <row r="22" spans="1:6">
      <c r="C22" t="s">
        <v>70</v>
      </c>
      <c r="D22" t="s">
        <v>71</v>
      </c>
    </row>
    <row r="23" spans="1:6" ht="12.95">
      <c r="A23" s="2" t="s">
        <v>59</v>
      </c>
      <c r="E23" s="2" t="s">
        <v>27</v>
      </c>
    </row>
    <row r="24" spans="1:6">
      <c r="A24" t="s">
        <v>28</v>
      </c>
      <c r="B24" s="1">
        <f>SUM(B8)</f>
        <v>100</v>
      </c>
      <c r="C24">
        <f>B8*(100-B10)/100</f>
        <v>80</v>
      </c>
      <c r="D24">
        <f>B8-B18</f>
        <v>20</v>
      </c>
      <c r="E24" t="s">
        <v>28</v>
      </c>
      <c r="F24" s="7" t="s">
        <v>29</v>
      </c>
    </row>
    <row r="25" spans="1:6">
      <c r="A25" t="s">
        <v>30</v>
      </c>
      <c r="B25" s="1">
        <f>SUM(B27*(B13/100))</f>
        <v>3.4481999999999999</v>
      </c>
      <c r="C25" s="24">
        <f>SUM(C27*(B13/100))</f>
        <v>2.7586000000000004</v>
      </c>
      <c r="D25" s="24">
        <v>0</v>
      </c>
      <c r="E25" t="s">
        <v>30</v>
      </c>
      <c r="F25" s="7" t="s">
        <v>29</v>
      </c>
    </row>
    <row r="26" spans="1:6">
      <c r="A26" t="s">
        <v>31</v>
      </c>
      <c r="B26" s="1">
        <f>SUM(B27*(B12/100))</f>
        <v>68.963999999999999</v>
      </c>
      <c r="C26" s="24">
        <f>SUM(C27*(B12/100))</f>
        <v>55.172000000000004</v>
      </c>
      <c r="D26" s="24">
        <f>SUM(D27*(B12/100))</f>
        <v>13.792</v>
      </c>
      <c r="E26" t="s">
        <v>31</v>
      </c>
      <c r="F26" s="7" t="s">
        <v>29</v>
      </c>
    </row>
    <row r="27" spans="1:6">
      <c r="A27" t="s">
        <v>60</v>
      </c>
      <c r="B27" s="8">
        <f>ROUNDDOWN(SUM(B8/(1-((B12/100)+(B13/100)))),2)</f>
        <v>172.41</v>
      </c>
      <c r="C27">
        <f>ROUNDDOWN(SUM(C24/(1-((B12/100)+(B13/100)))),2)</f>
        <v>137.93</v>
      </c>
      <c r="D27">
        <f>ROUNDDOWN(SUM(D24/(1-((B12/100)+(B13/100)))),2)</f>
        <v>34.479999999999997</v>
      </c>
    </row>
    <row r="29" spans="1:6" ht="12.95">
      <c r="A29" s="2" t="s">
        <v>61</v>
      </c>
      <c r="E29" s="2" t="s">
        <v>61</v>
      </c>
    </row>
    <row r="30" spans="1:6">
      <c r="A30" t="s">
        <v>28</v>
      </c>
      <c r="B30" s="7" t="s">
        <v>29</v>
      </c>
      <c r="E30" t="s">
        <v>28</v>
      </c>
      <c r="F30" s="1">
        <f>SUM(B8)</f>
        <v>100</v>
      </c>
    </row>
    <row r="31" spans="1:6">
      <c r="A31" t="s">
        <v>34</v>
      </c>
      <c r="B31" s="1">
        <f>SUM(B27*(B16/100))</f>
        <v>23.792580000000001</v>
      </c>
      <c r="C31" s="1">
        <f>SUM(C27*(B16/100))</f>
        <v>19.034340000000004</v>
      </c>
      <c r="E31" t="s">
        <v>34</v>
      </c>
      <c r="F31" s="7" t="s">
        <v>29</v>
      </c>
    </row>
    <row r="32" spans="1:6">
      <c r="B32" s="1"/>
      <c r="F32" s="7"/>
    </row>
    <row r="33" spans="1:6" ht="12.95">
      <c r="A33" s="9" t="s">
        <v>62</v>
      </c>
      <c r="B33" s="1">
        <f>SUM(B27+B31)</f>
        <v>196.20258000000001</v>
      </c>
      <c r="C33" s="1">
        <f>SUM(C27+C31)</f>
        <v>156.96434000000002</v>
      </c>
      <c r="D33" s="1">
        <f>SUM(D27+D31)</f>
        <v>34.479999999999997</v>
      </c>
      <c r="E33" s="9" t="s">
        <v>62</v>
      </c>
      <c r="F33" s="1">
        <f>SUM(B8)</f>
        <v>100</v>
      </c>
    </row>
    <row r="34" spans="1:6">
      <c r="B34" s="1"/>
      <c r="C34" s="1">
        <f>C33+D33</f>
        <v>191.44434000000001</v>
      </c>
      <c r="F34" s="1"/>
    </row>
    <row r="35" spans="1:6">
      <c r="A35" s="7" t="s">
        <v>36</v>
      </c>
      <c r="B35" s="1">
        <f>SUM((B27+B31)*(B15/100))</f>
        <v>39.240516000000007</v>
      </c>
      <c r="C35" s="1">
        <f>SUM((C34)*(B15/100))</f>
        <v>38.288868000000001</v>
      </c>
      <c r="E35" s="7" t="s">
        <v>36</v>
      </c>
      <c r="F35" s="1">
        <f>(B8*(B15/100))</f>
        <v>20</v>
      </c>
    </row>
    <row r="36" spans="1:6">
      <c r="B36" s="1"/>
      <c r="F36" s="1"/>
    </row>
    <row r="37" spans="1:6" s="6" customFormat="1" ht="15.6">
      <c r="A37" s="3" t="s">
        <v>63</v>
      </c>
      <c r="B37" s="5">
        <f>SUM((B27+B31)*(1-(B15/100)))</f>
        <v>156.96206400000003</v>
      </c>
      <c r="C37" s="5">
        <f>SUM((C34)*(1-(B15/100)))</f>
        <v>153.155472</v>
      </c>
      <c r="E37" s="3" t="s">
        <v>63</v>
      </c>
      <c r="F37" s="5">
        <f>SUM(F33-F35)</f>
        <v>80</v>
      </c>
    </row>
    <row r="39" spans="1:6" ht="23.1">
      <c r="A39" s="78" t="s">
        <v>64</v>
      </c>
      <c r="B39" s="19">
        <f>SUM(C37-F37)</f>
        <v>73.155472000000003</v>
      </c>
      <c r="C39" s="11" t="s">
        <v>39</v>
      </c>
      <c r="D39" s="20">
        <f>SUM(1-(F37/C37))</f>
        <v>0.47765496749603564</v>
      </c>
    </row>
    <row r="40" spans="1:6">
      <c r="A40" s="79"/>
      <c r="B40" s="12"/>
      <c r="C40" s="12"/>
      <c r="D40" s="12"/>
    </row>
    <row r="42" spans="1:6">
      <c r="A42" t="s">
        <v>65</v>
      </c>
    </row>
    <row r="43" spans="1:6">
      <c r="A43" s="10" t="s">
        <v>42</v>
      </c>
    </row>
  </sheetData>
  <mergeCells count="2">
    <mergeCell ref="A2:F3"/>
    <mergeCell ref="A39:A4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A6EEBD92FEA4CA0174E358546F0AA" ma:contentTypeVersion="14" ma:contentTypeDescription="Create a new document." ma:contentTypeScope="" ma:versionID="04416a1fb3f619f5bfbc69a3dcaf2b6e">
  <xsd:schema xmlns:xsd="http://www.w3.org/2001/XMLSchema" xmlns:xs="http://www.w3.org/2001/XMLSchema" xmlns:p="http://schemas.microsoft.com/office/2006/metadata/properties" xmlns:ns2="8f4f4465-1858-4848-8c31-42d368b553b5" xmlns:ns3="7e4766a8-4372-40e0-9f1d-a000fcd61192" targetNamespace="http://schemas.microsoft.com/office/2006/metadata/properties" ma:root="true" ma:fieldsID="054906db877aa2643cc90d72e55d1017" ns2:_="" ns3:_="">
    <xsd:import namespace="8f4f4465-1858-4848-8c31-42d368b553b5"/>
    <xsd:import namespace="7e4766a8-4372-40e0-9f1d-a000fcd611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f4465-1858-4848-8c31-42d368b55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63c266f-2106-44df-968c-0e87208a8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766a8-4372-40e0-9f1d-a000fcd6119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32079c-d635-43ad-b961-488e84be1539}" ma:internalName="TaxCatchAll" ma:showField="CatchAllData" ma:web="7e4766a8-4372-40e0-9f1d-a000fcd611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4766a8-4372-40e0-9f1d-a000fcd61192" xsi:nil="true"/>
    <lcf76f155ced4ddcb4097134ff3c332f xmlns="8f4f4465-1858-4848-8c31-42d368b553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8776E3-71C3-453D-9913-B0F8C995D46D}"/>
</file>

<file path=customXml/itemProps2.xml><?xml version="1.0" encoding="utf-8"?>
<ds:datastoreItem xmlns:ds="http://schemas.openxmlformats.org/officeDocument/2006/customXml" ds:itemID="{B429A931-A089-4C96-A53D-B38082E1CA28}"/>
</file>

<file path=customXml/itemProps3.xml><?xml version="1.0" encoding="utf-8"?>
<ds:datastoreItem xmlns:ds="http://schemas.openxmlformats.org/officeDocument/2006/customXml" ds:itemID="{69DE0899-12CC-4B17-BFEC-C4DC6E9E9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Legal &amp; General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SH39634</dc:creator>
  <cp:keywords/>
  <dc:description/>
  <cp:lastModifiedBy/>
  <cp:revision/>
  <dcterms:created xsi:type="dcterms:W3CDTF">2012-04-20T09:40:09Z</dcterms:created>
  <dcterms:modified xsi:type="dcterms:W3CDTF">2025-10-20T08:50:34Z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a91ea-2073-4935-a795-8d5add99d027_Enabled">
    <vt:lpwstr>true</vt:lpwstr>
  </property>
  <property fmtid="{D5CDD505-2E9C-101B-9397-08002B2CF9AE}" pid="3" name="MSIP_Label_959a91ea-2073-4935-a795-8d5add99d027_SetDate">
    <vt:lpwstr>2023-02-27T15:57:18Z</vt:lpwstr>
  </property>
  <property fmtid="{D5CDD505-2E9C-101B-9397-08002B2CF9AE}" pid="4" name="MSIP_Label_959a91ea-2073-4935-a795-8d5add99d027_Method">
    <vt:lpwstr>Privileged</vt:lpwstr>
  </property>
  <property fmtid="{D5CDD505-2E9C-101B-9397-08002B2CF9AE}" pid="5" name="MSIP_Label_959a91ea-2073-4935-a795-8d5add99d027_Name">
    <vt:lpwstr>Non-Confidential</vt:lpwstr>
  </property>
  <property fmtid="{D5CDD505-2E9C-101B-9397-08002B2CF9AE}" pid="6" name="MSIP_Label_959a91ea-2073-4935-a795-8d5add99d027_SiteId">
    <vt:lpwstr>d246baab-cc00-4ed2-bc4e-f8a46cbc590d</vt:lpwstr>
  </property>
  <property fmtid="{D5CDD505-2E9C-101B-9397-08002B2CF9AE}" pid="7" name="MSIP_Label_959a91ea-2073-4935-a795-8d5add99d027_ActionId">
    <vt:lpwstr>e075d248-3e58-4247-8159-7e7219cffac3</vt:lpwstr>
  </property>
  <property fmtid="{D5CDD505-2E9C-101B-9397-08002B2CF9AE}" pid="8" name="MSIP_Label_959a91ea-2073-4935-a795-8d5add99d027_ContentBits">
    <vt:lpwstr>0</vt:lpwstr>
  </property>
  <property fmtid="{D5CDD505-2E9C-101B-9397-08002B2CF9AE}" pid="9" name="ContentTypeId">
    <vt:lpwstr>0x0101009DFA6EEBD92FEA4CA0174E358546F0AA</vt:lpwstr>
  </property>
  <property fmtid="{D5CDD505-2E9C-101B-9397-08002B2CF9AE}" pid="10" name="MediaServiceImageTags">
    <vt:lpwstr/>
  </property>
</Properties>
</file>